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gx\Documents\詹颖\培训\企业数据管理\水数据\"/>
    </mc:Choice>
  </mc:AlternateContent>
  <xr:revisionPtr revIDLastSave="0" documentId="13_ncr:1_{661CF2CF-F28A-43B9-9AE1-1E1550801CDC}" xr6:coauthVersionLast="45" xr6:coauthVersionMax="45" xr10:uidLastSave="{00000000-0000-0000-0000-000000000000}"/>
  <bookViews>
    <workbookView xWindow="-110" yWindow="-110" windowWidth="19420" windowHeight="10420" firstSheet="1" activeTab="4" xr2:uid="{C12C944B-9466-43F7-8969-69909375F753}"/>
  </bookViews>
  <sheets>
    <sheet name="生产用水核算" sheetId="1" r:id="rId1"/>
    <sheet name="年度用水总核算" sheetId="2" r:id="rId2"/>
    <sheet name="生产废水污染物查询" sheetId="3" r:id="rId3"/>
    <sheet name="废水污染物排放及达标情况" sheetId="4" r:id="rId4"/>
    <sheet name="年度废水污染物排放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5" l="1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B13" i="5"/>
  <c r="C15" i="2"/>
  <c r="D15" i="2"/>
  <c r="E15" i="2"/>
  <c r="F15" i="2"/>
  <c r="B15" i="2"/>
  <c r="S19" i="4" l="1"/>
  <c r="AE34" i="4"/>
  <c r="AE33" i="4"/>
  <c r="S33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2" i="4"/>
  <c r="O35" i="4"/>
  <c r="AE35" i="4" s="1"/>
  <c r="O37" i="4"/>
  <c r="AE37" i="4" s="1"/>
  <c r="O34" i="4"/>
  <c r="C40" i="4"/>
  <c r="O40" i="4" s="1"/>
  <c r="C41" i="4"/>
  <c r="O41" i="4" s="1"/>
  <c r="C42" i="4"/>
  <c r="O42" i="4" s="1"/>
  <c r="C43" i="4"/>
  <c r="O43" i="4" s="1"/>
  <c r="C44" i="4"/>
  <c r="O44" i="4" s="1"/>
  <c r="C45" i="4"/>
  <c r="O45" i="4" s="1"/>
  <c r="C39" i="4"/>
  <c r="O39" i="4" s="1"/>
  <c r="C38" i="4"/>
  <c r="O38" i="4" s="1"/>
  <c r="AE38" i="4" s="1"/>
  <c r="C34" i="4"/>
  <c r="C35" i="4"/>
  <c r="C36" i="4"/>
  <c r="O36" i="4" s="1"/>
  <c r="AE36" i="4" s="1"/>
  <c r="C37" i="4"/>
  <c r="C12" i="2" l="1"/>
  <c r="D12" i="2"/>
  <c r="E12" i="2"/>
  <c r="F12" i="2"/>
  <c r="B12" i="2"/>
  <c r="C14" i="2"/>
  <c r="D14" i="2"/>
  <c r="E14" i="2"/>
  <c r="F14" i="2"/>
  <c r="B14" i="2"/>
  <c r="C13" i="2"/>
  <c r="D13" i="2"/>
  <c r="E13" i="2"/>
  <c r="F13" i="2"/>
  <c r="B13" i="2"/>
  <c r="C8" i="2"/>
  <c r="D8" i="2"/>
  <c r="E8" i="2"/>
  <c r="F8" i="2"/>
  <c r="B8" i="2"/>
  <c r="C4" i="2"/>
  <c r="D4" i="2"/>
  <c r="E4" i="2"/>
  <c r="F4" i="2"/>
  <c r="B4" i="2"/>
  <c r="Q24" i="1" l="1"/>
  <c r="Q23" i="1"/>
  <c r="Q10" i="1"/>
  <c r="Q20" i="1"/>
  <c r="Q16" i="1"/>
  <c r="Q14" i="1"/>
  <c r="Q13" i="1"/>
  <c r="Q11" i="1"/>
  <c r="Q7" i="1"/>
  <c r="Q5" i="1"/>
  <c r="Q2" i="1"/>
  <c r="P23" i="1"/>
  <c r="P3" i="1"/>
  <c r="P4" i="1"/>
  <c r="P5" i="1"/>
  <c r="P6" i="1"/>
  <c r="P7" i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P22" i="1"/>
  <c r="P2" i="1"/>
  <c r="E23" i="1"/>
  <c r="F23" i="1"/>
  <c r="G23" i="1"/>
  <c r="H23" i="1"/>
  <c r="I23" i="1"/>
  <c r="J23" i="1"/>
  <c r="K23" i="1"/>
  <c r="L23" i="1"/>
  <c r="M23" i="1"/>
  <c r="N23" i="1"/>
  <c r="O23" i="1"/>
  <c r="D23" i="1"/>
  <c r="E10" i="1"/>
  <c r="E24" i="1" s="1"/>
  <c r="F10" i="1"/>
  <c r="G10" i="1"/>
  <c r="G24" i="1" s="1"/>
  <c r="H10" i="1"/>
  <c r="H24" i="1" s="1"/>
  <c r="I10" i="1"/>
  <c r="I24" i="1" s="1"/>
  <c r="J10" i="1"/>
  <c r="J24" i="1" s="1"/>
  <c r="K10" i="1"/>
  <c r="K24" i="1" s="1"/>
  <c r="L10" i="1"/>
  <c r="L24" i="1" s="1"/>
  <c r="M10" i="1"/>
  <c r="M24" i="1" s="1"/>
  <c r="N10" i="1"/>
  <c r="N24" i="1" s="1"/>
  <c r="O10" i="1"/>
  <c r="O24" i="1" s="1"/>
  <c r="D10" i="1"/>
  <c r="D24" i="1" s="1"/>
  <c r="P10" i="1" l="1"/>
  <c r="F24" i="1"/>
  <c r="P24" i="1"/>
</calcChain>
</file>

<file path=xl/sharedStrings.xml><?xml version="1.0" encoding="utf-8"?>
<sst xmlns="http://schemas.openxmlformats.org/spreadsheetml/2006/main" count="408" uniqueCount="147">
  <si>
    <t>2019-1</t>
    <phoneticPr fontId="2" type="noConversion"/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</si>
  <si>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</si>
  <si>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</si>
  <si>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</si>
  <si>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</si>
  <si>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</si>
  <si>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</si>
  <si>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</si>
  <si>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</si>
  <si>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</si>
  <si>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</si>
  <si>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</si>
  <si>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经编布染色工艺</t>
  </si>
  <si>
    <t>染色</t>
    <phoneticPr fontId="2" type="noConversion"/>
  </si>
  <si>
    <t>溢流清洗</t>
    <phoneticPr fontId="2" type="noConversion"/>
  </si>
  <si>
    <t>染色机-1</t>
    <phoneticPr fontId="2" type="noConversion"/>
  </si>
  <si>
    <t>染色机-2</t>
  </si>
  <si>
    <t>染色机-3</t>
  </si>
  <si>
    <t>清洗机-1</t>
    <phoneticPr fontId="2" type="noConversion"/>
  </si>
  <si>
    <t>清洗机-2</t>
  </si>
  <si>
    <t>定型</t>
    <phoneticPr fontId="2" type="noConversion"/>
  </si>
  <si>
    <t>定型机-1</t>
  </si>
  <si>
    <t>定型机-1</t>
    <phoneticPr fontId="2" type="noConversion"/>
  </si>
  <si>
    <t>定型机-2</t>
  </si>
  <si>
    <t>定型机-3</t>
  </si>
  <si>
    <t>总用水量</t>
  </si>
  <si>
    <t>总用水量</t>
    <phoneticPr fontId="2" type="noConversion"/>
  </si>
  <si>
    <t>煮练</t>
    <phoneticPr fontId="2" type="noConversion"/>
  </si>
  <si>
    <t>煮练-1</t>
    <phoneticPr fontId="2" type="noConversion"/>
  </si>
  <si>
    <t>煮练-2</t>
  </si>
  <si>
    <t>丝光</t>
    <phoneticPr fontId="2" type="noConversion"/>
  </si>
  <si>
    <t>卷染</t>
    <phoneticPr fontId="2" type="noConversion"/>
  </si>
  <si>
    <t>卷染-1</t>
    <phoneticPr fontId="2" type="noConversion"/>
  </si>
  <si>
    <t>卷染-2</t>
  </si>
  <si>
    <t>水洗</t>
    <phoneticPr fontId="2" type="noConversion"/>
  </si>
  <si>
    <t>水洗-1</t>
    <phoneticPr fontId="2" type="noConversion"/>
  </si>
  <si>
    <t>水洗-2</t>
  </si>
  <si>
    <t>水洗-3</t>
  </si>
  <si>
    <t>水洗-4</t>
  </si>
  <si>
    <t>总计</t>
    <phoneticPr fontId="2" type="noConversion"/>
  </si>
  <si>
    <t>核算单位：万吨</t>
    <phoneticPr fontId="2" type="noConversion"/>
  </si>
  <si>
    <t>全年总用数量</t>
    <phoneticPr fontId="2" type="noConversion"/>
  </si>
  <si>
    <t>每月总用水量</t>
    <phoneticPr fontId="2" type="noConversion"/>
  </si>
  <si>
    <t>按工序全年用水量</t>
    <phoneticPr fontId="2" type="noConversion"/>
  </si>
  <si>
    <t>产值（万元）</t>
    <phoneticPr fontId="2" type="noConversion"/>
  </si>
  <si>
    <t>生产总用水（万吨）</t>
    <phoneticPr fontId="2" type="noConversion"/>
  </si>
  <si>
    <t>生活用水（万吨）</t>
    <phoneticPr fontId="2" type="noConversion"/>
  </si>
  <si>
    <t>产品（万件）</t>
    <phoneticPr fontId="2" type="noConversion"/>
  </si>
  <si>
    <t>总用水量（万吨）</t>
    <phoneticPr fontId="2" type="noConversion"/>
  </si>
  <si>
    <t>总水费（万元）</t>
    <phoneticPr fontId="2" type="noConversion"/>
  </si>
  <si>
    <t>回用水量（万吨）</t>
    <phoneticPr fontId="2" type="noConversion"/>
  </si>
  <si>
    <t>新鲜用水总量（万吨）</t>
    <phoneticPr fontId="2" type="noConversion"/>
  </si>
  <si>
    <t>单位水费（元/吨）</t>
    <phoneticPr fontId="2" type="noConversion"/>
  </si>
  <si>
    <t>万元产值水耗（万吨）</t>
    <phoneticPr fontId="2" type="noConversion"/>
  </si>
  <si>
    <t>万件产品水耗（万吨）</t>
    <phoneticPr fontId="2" type="noConversion"/>
  </si>
  <si>
    <t>回用水率（%）</t>
    <phoneticPr fontId="2" type="noConversion"/>
  </si>
  <si>
    <t>2015</t>
  </si>
  <si>
    <t>2016</t>
  </si>
  <si>
    <t>2017</t>
  </si>
  <si>
    <t>2018</t>
  </si>
  <si>
    <t>2019</t>
  </si>
  <si>
    <t>项目</t>
    <phoneticPr fontId="2" type="noConversion"/>
  </si>
  <si>
    <t>COD</t>
  </si>
  <si>
    <t>化学需氧量</t>
  </si>
  <si>
    <t>氨氮</t>
  </si>
  <si>
    <t>悬浮物</t>
  </si>
  <si>
    <t>五日生化需氧量</t>
  </si>
  <si>
    <t>总氮</t>
  </si>
  <si>
    <t>总磷</t>
  </si>
  <si>
    <t>石油类</t>
  </si>
  <si>
    <t>酚类（挥发酚）</t>
  </si>
  <si>
    <t>阴离子表面活性剂</t>
  </si>
  <si>
    <t>氰化物</t>
  </si>
  <si>
    <t>硫化物</t>
  </si>
  <si>
    <t>氟化物</t>
  </si>
  <si>
    <t>总铬</t>
  </si>
  <si>
    <t>六价铬</t>
  </si>
  <si>
    <t>总砷</t>
  </si>
  <si>
    <t>总铅</t>
  </si>
  <si>
    <t>总汞</t>
  </si>
  <si>
    <t>总镉</t>
  </si>
  <si>
    <t>苯胺类</t>
  </si>
  <si>
    <t>硝基苯类</t>
  </si>
  <si>
    <t>苯系物</t>
  </si>
  <si>
    <t>总铜</t>
  </si>
  <si>
    <t>总镍</t>
  </si>
  <si>
    <t>总锑</t>
  </si>
  <si>
    <t>可吸附有机卤素 (AOX)</t>
  </si>
  <si>
    <t>二氧化氯</t>
  </si>
  <si>
    <t>全棉机织布染色</t>
  </si>
  <si>
    <t>全棉针织布染色工艺</t>
  </si>
  <si>
    <t>人棉针织布染色工艺</t>
  </si>
  <si>
    <t>全棉筒子纱染色工艺</t>
  </si>
  <si>
    <t>纱线段染工艺</t>
  </si>
  <si>
    <t>拉毛布工艺</t>
  </si>
  <si>
    <t>高档家纺生产工艺</t>
  </si>
  <si>
    <t>Y</t>
    <phoneticPr fontId="2" type="noConversion"/>
  </si>
  <si>
    <t>总铬</t>
    <phoneticPr fontId="2" type="noConversion"/>
  </si>
  <si>
    <t>总镍</t>
    <phoneticPr fontId="2" type="noConversion"/>
  </si>
  <si>
    <t>总砷</t>
    <phoneticPr fontId="2" type="noConversion"/>
  </si>
  <si>
    <t>总排放口</t>
    <phoneticPr fontId="2" type="noConversion"/>
  </si>
  <si>
    <t>pH</t>
  </si>
  <si>
    <t>BOD5</t>
  </si>
  <si>
    <t>色度</t>
  </si>
  <si>
    <t>苯胺</t>
  </si>
  <si>
    <t>锑</t>
  </si>
  <si>
    <t>可吸附有机卤素</t>
  </si>
  <si>
    <t>车间排放口（mg/L）</t>
    <phoneticPr fontId="2" type="noConversion"/>
  </si>
  <si>
    <t>污水预处理设施进口（mg/L）</t>
    <phoneticPr fontId="2" type="noConversion"/>
  </si>
  <si>
    <t>总排放口（mg/L）</t>
    <phoneticPr fontId="2" type="noConversion"/>
  </si>
  <si>
    <t>COD（吨）</t>
    <phoneticPr fontId="2" type="noConversion"/>
  </si>
  <si>
    <t>BOD5（吨）</t>
    <phoneticPr fontId="2" type="noConversion"/>
  </si>
  <si>
    <t>悬浮物（吨）</t>
    <phoneticPr fontId="2" type="noConversion"/>
  </si>
  <si>
    <t>氨氮（吨）</t>
    <phoneticPr fontId="2" type="noConversion"/>
  </si>
  <si>
    <t>总氮（吨）</t>
    <phoneticPr fontId="2" type="noConversion"/>
  </si>
  <si>
    <t>总磷（千克）</t>
  </si>
  <si>
    <t>苯胺（千克）</t>
    <phoneticPr fontId="2" type="noConversion"/>
  </si>
  <si>
    <t>硫化物（千克）</t>
    <phoneticPr fontId="2" type="noConversion"/>
  </si>
  <si>
    <t>锑（千克）</t>
    <phoneticPr fontId="2" type="noConversion"/>
  </si>
  <si>
    <t>六价铬（千克）</t>
    <phoneticPr fontId="2" type="noConversion"/>
  </si>
  <si>
    <t>二氧化氯（千克）</t>
    <phoneticPr fontId="2" type="noConversion"/>
  </si>
  <si>
    <t>可吸附有机卤素（千克）</t>
    <phoneticPr fontId="2" type="noConversion"/>
  </si>
  <si>
    <t>废水总量（立方米）(吨）</t>
    <phoneticPr fontId="2" type="noConversion"/>
  </si>
  <si>
    <t>年排放量</t>
    <phoneticPr fontId="2" type="noConversion"/>
  </si>
  <si>
    <t>/</t>
    <phoneticPr fontId="2" type="noConversion"/>
  </si>
  <si>
    <t>排放标准</t>
    <phoneticPr fontId="2" type="noConversion"/>
  </si>
  <si>
    <t>6-9</t>
    <phoneticPr fontId="2" type="noConversion"/>
  </si>
  <si>
    <t>年度排放值</t>
    <phoneticPr fontId="2" type="noConversion"/>
  </si>
  <si>
    <t>排放标准单位</t>
    <phoneticPr fontId="2" type="noConversion"/>
  </si>
  <si>
    <t>mg/L</t>
    <phoneticPr fontId="2" type="noConversion"/>
  </si>
  <si>
    <t>吨/日</t>
    <phoneticPr fontId="2" type="noConversion"/>
  </si>
  <si>
    <t>吨/年</t>
    <phoneticPr fontId="2" type="noConversion"/>
  </si>
  <si>
    <t>废水总量（万吨）</t>
    <phoneticPr fontId="2" type="noConversion"/>
  </si>
  <si>
    <t>总磷（吨）</t>
    <phoneticPr fontId="2" type="noConversion"/>
  </si>
  <si>
    <t>外排污水处理费（元）</t>
    <phoneticPr fontId="2" type="noConversion"/>
  </si>
  <si>
    <t>自有污水处理设施运行费用（元）</t>
    <phoneticPr fontId="2" type="noConversion"/>
  </si>
  <si>
    <t>经编布染色工艺</t>
    <phoneticPr fontId="2" type="noConversion"/>
  </si>
  <si>
    <t>全棉机织布染色工艺</t>
    <phoneticPr fontId="2" type="noConversion"/>
  </si>
  <si>
    <t>企业水电等运营成本（万元）</t>
    <phoneticPr fontId="2" type="noConversion"/>
  </si>
  <si>
    <t>总水费占成本比（%）</t>
    <phoneticPr fontId="2" type="noConversion"/>
  </si>
  <si>
    <t>Y</t>
    <phoneticPr fontId="2" type="noConversion"/>
  </si>
  <si>
    <t>工艺</t>
    <phoneticPr fontId="2" type="noConversion"/>
  </si>
  <si>
    <t>采样点</t>
    <phoneticPr fontId="2" type="noConversion"/>
  </si>
  <si>
    <t>污染物</t>
    <phoneticPr fontId="2" type="noConversion"/>
  </si>
  <si>
    <t>环境设施费用（元）</t>
    <phoneticPr fontId="2" type="noConversion"/>
  </si>
  <si>
    <t>外排污水处理成本占比（%）</t>
    <phoneticPr fontId="2" type="noConversion"/>
  </si>
  <si>
    <t>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</si>
</sst>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8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40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染色工序用水对比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生产用水核算!$C$2</c:f>
              <c:strCache>
                <c:ptCount val="1"/>
                <c:pt idx="0">
                  <c:v>染色机-1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生产用水核算!$D$1:$O$1</c:f>
              <c:strCache>
                <c:ptCount val="12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xVal>
          <c:yVal>
            <c:numRef>
              <c:f>生产用水核算!$D$2:$O$2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45</c:v>
                </c:pt>
                <c:pt idx="3">
                  <c:v>13</c:v>
                </c:pt>
                <c:pt idx="4">
                  <c:v>9</c:v>
                </c:pt>
                <c:pt idx="5">
                  <c:v>26</c:v>
                </c:pt>
                <c:pt idx="6">
                  <c:v>11</c:v>
                </c:pt>
                <c:pt idx="7">
                  <c:v>11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90-41A1-A09E-FBABDF9C7089}"/>
            </c:ext>
          </c:extLst>
        </c:ser>
        <c:ser>
          <c:idx val="1"/>
          <c:order val="1"/>
          <c:tx>
            <c:strRef>
              <c:f>生产用水核算!$C$3</c:f>
              <c:strCache>
                <c:ptCount val="1"/>
                <c:pt idx="0">
                  <c:v>染色机-2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生产用水核算!$D$1:$O$1</c:f>
              <c:strCache>
                <c:ptCount val="12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xVal>
          <c:yVal>
            <c:numRef>
              <c:f>生产用水核算!$D$3:$O$3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9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15</c:v>
                </c:pt>
                <c:pt idx="9">
                  <c:v>12</c:v>
                </c:pt>
                <c:pt idx="10">
                  <c:v>11</c:v>
                </c:pt>
                <c:pt idx="11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90-41A1-A09E-FBABDF9C7089}"/>
            </c:ext>
          </c:extLst>
        </c:ser>
        <c:ser>
          <c:idx val="2"/>
          <c:order val="2"/>
          <c:tx>
            <c:strRef>
              <c:f>生产用水核算!$C$4</c:f>
              <c:strCache>
                <c:ptCount val="1"/>
                <c:pt idx="0">
                  <c:v>染色机-3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生产用水核算!$D$1:$O$1</c:f>
              <c:strCache>
                <c:ptCount val="12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xVal>
          <c:yVal>
            <c:numRef>
              <c:f>生产用水核算!$D$4:$O$4</c:f>
              <c:numCache>
                <c:formatCode>General</c:formatCode>
                <c:ptCount val="12"/>
                <c:pt idx="0">
                  <c:v>9</c:v>
                </c:pt>
                <c:pt idx="1">
                  <c:v>15</c:v>
                </c:pt>
                <c:pt idx="2">
                  <c:v>17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11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  <c:pt idx="10">
                  <c:v>22</c:v>
                </c:pt>
                <c:pt idx="11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90-41A1-A09E-FBABDF9C7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103048"/>
        <c:axId val="836099208"/>
      </c:scatterChart>
      <c:valAx>
        <c:axId val="836103048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36099208"/>
        <c:crosses val="autoZero"/>
        <c:crossBetween val="midCat"/>
        <c:majorUnit val="1"/>
      </c:valAx>
      <c:valAx>
        <c:axId val="83609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36103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各工序总用水量对比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(生产用水核算!$B$11:$B$12,生产用水核算!$B$13,生产用水核算!$B$14:$B$15,生产用水核算!$B$16:$B$19,生产用水核算!$B$20:$B$22)</c:f>
              <c:strCache>
                <c:ptCount val="10"/>
                <c:pt idx="0">
                  <c:v>煮练</c:v>
                </c:pt>
                <c:pt idx="2">
                  <c:v>丝光</c:v>
                </c:pt>
                <c:pt idx="3">
                  <c:v>卷染</c:v>
                </c:pt>
                <c:pt idx="5">
                  <c:v>水洗</c:v>
                </c:pt>
                <c:pt idx="9">
                  <c:v>定型</c:v>
                </c:pt>
              </c:strCache>
            </c:strRef>
          </c:cat>
          <c:val>
            <c:numRef>
              <c:f>(生产用水核算!$Q$11:$Q$12,生产用水核算!$Q$13,生产用水核算!$Q$14:$Q$15,生产用水核算!$Q$16:$Q$19,生产用水核算!$Q$20:$Q$22)</c:f>
              <c:numCache>
                <c:formatCode>General</c:formatCode>
                <c:ptCount val="12"/>
                <c:pt idx="0">
                  <c:v>156</c:v>
                </c:pt>
                <c:pt idx="2">
                  <c:v>78</c:v>
                </c:pt>
                <c:pt idx="3">
                  <c:v>156</c:v>
                </c:pt>
                <c:pt idx="5">
                  <c:v>1491</c:v>
                </c:pt>
                <c:pt idx="9">
                  <c:v>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C-4D73-ABB7-5B65D37FE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6111048"/>
        <c:axId val="836111688"/>
      </c:barChart>
      <c:catAx>
        <c:axId val="83611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36111688"/>
        <c:crosses val="autoZero"/>
        <c:auto val="1"/>
        <c:lblAlgn val="ctr"/>
        <c:lblOffset val="100"/>
        <c:noMultiLvlLbl val="0"/>
      </c:catAx>
      <c:valAx>
        <c:axId val="83611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3611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每月用水量对比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生产用水核算!$D$1:$O$1</c:f>
              <c:strCache>
                <c:ptCount val="12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生产用水核算!$D$24:$O$24</c:f>
              <c:numCache>
                <c:formatCode>General</c:formatCode>
                <c:ptCount val="12"/>
                <c:pt idx="0">
                  <c:v>454</c:v>
                </c:pt>
                <c:pt idx="1">
                  <c:v>462</c:v>
                </c:pt>
                <c:pt idx="2">
                  <c:v>547</c:v>
                </c:pt>
                <c:pt idx="3">
                  <c:v>501</c:v>
                </c:pt>
                <c:pt idx="4">
                  <c:v>455</c:v>
                </c:pt>
                <c:pt idx="5">
                  <c:v>486</c:v>
                </c:pt>
                <c:pt idx="6">
                  <c:v>482</c:v>
                </c:pt>
                <c:pt idx="7">
                  <c:v>481</c:v>
                </c:pt>
                <c:pt idx="8">
                  <c:v>488</c:v>
                </c:pt>
                <c:pt idx="9">
                  <c:v>481</c:v>
                </c:pt>
                <c:pt idx="10">
                  <c:v>486</c:v>
                </c:pt>
                <c:pt idx="11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3-4F0E-AE5B-138DB777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389048"/>
        <c:axId val="408390968"/>
      </c:barChart>
      <c:catAx>
        <c:axId val="40838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08390968"/>
        <c:crosses val="autoZero"/>
        <c:auto val="1"/>
        <c:lblAlgn val="ctr"/>
        <c:lblOffset val="100"/>
        <c:noMultiLvlLbl val="0"/>
      </c:catAx>
      <c:valAx>
        <c:axId val="40839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08389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年度用水总核算!$A$13</c:f>
              <c:strCache>
                <c:ptCount val="1"/>
                <c:pt idx="0">
                  <c:v>万元产值水耗（万吨）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C-45E8-8F1D-1D3D8F6C1017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B4C-45E8-8F1D-1D3D8F6C1017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B4C-45E8-8F1D-1D3D8F6C1017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B4C-45E8-8F1D-1D3D8F6C10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年度用水总核算!$B$1:$F$1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年度用水总核算!$B$13:$F$13</c:f>
              <c:numCache>
                <c:formatCode>General</c:formatCode>
                <c:ptCount val="5"/>
                <c:pt idx="0">
                  <c:v>3.6071428571428569E-3</c:v>
                </c:pt>
                <c:pt idx="1">
                  <c:v>4.0499999999999998E-3</c:v>
                </c:pt>
                <c:pt idx="2">
                  <c:v>3.7542857142857143E-3</c:v>
                </c:pt>
                <c:pt idx="3">
                  <c:v>3.4742857142857145E-3</c:v>
                </c:pt>
                <c:pt idx="4">
                  <c:v>2.9473684210526317E-3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A-49F7-9687-C7B9D95E39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183096"/>
        <c:axId val="615187256"/>
      </c:lineChart>
      <c:catAx>
        <c:axId val="61518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5187256"/>
        <c:crosses val="autoZero"/>
        <c:auto val="1"/>
        <c:lblAlgn val="ctr"/>
        <c:lblOffset val="100"/>
        <c:noMultiLvlLbl val="0"/>
      </c:catAx>
      <c:valAx>
        <c:axId val="615187256"/>
        <c:scaling>
          <c:orientation val="minMax"/>
          <c:min val="2.0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518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374650</xdr:colOff>
      <xdr:row>1</xdr:row>
      <xdr:rowOff>44450</xdr:rowOff>
    </xdr:from>
    <xdr:to>
      <xdr:col>26</xdr:col>
      <xdr:colOff>323850</xdr:colOff>
      <xdr:row>16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4C2B5-61DC-46FE-964E-890982581D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17</xdr:row>
      <xdr:rowOff>158750</xdr:rowOff>
    </xdr:from>
    <xdr:to>
      <xdr:col>26</xdr:col>
      <xdr:colOff>101600</xdr:colOff>
      <xdr:row>33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A1964A-0BAF-450E-941C-02E430D03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115093</xdr:colOff>
      <xdr:row>34</xdr:row>
      <xdr:rowOff>124620</xdr:rowOff>
    </xdr:from>
    <xdr:to>
      <xdr:col>26</xdr:col>
      <xdr:colOff>75406</xdr:colOff>
      <xdr:row>50</xdr:row>
      <xdr:rowOff>73820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90AAF4-9208-4106-8EA2-D204B525E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146050</xdr:rowOff>
    </xdr:from>
    <xdr:to>
      <xdr:col>9</xdr:col>
      <xdr:colOff>419100</xdr:colOff>
      <xdr:row>17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135550-2B2A-4E89-962D-E6EEC962FD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384CCD-BDB2-4750-9B47-E3DE2C3A5BAA}" name="Table1" displayName="Table1" ref="A1:F15" totalsRowShown="0" headerRowDxfId="39" dataDxfId="38">
  <tableColumns count="6">
    <tableColumn id="1" xr3:uid="{89D07C68-7D12-4C35-B8B7-3E680591B5C8}" name="项目" dataDxfId="37"/>
    <tableColumn id="2" xr3:uid="{7CD8FA53-A530-4CE8-AFA3-76B56DBFF6C8}" name="2015" dataDxfId="36"/>
    <tableColumn id="3" xr3:uid="{80832825-3187-4D3E-B2D6-1CD89D0F7F62}" name="2016" dataDxfId="35"/>
    <tableColumn id="4" xr3:uid="{C86811FB-DAF4-4639-9557-85FD7D30A076}" name="2017" dataDxfId="34"/>
    <tableColumn id="5" xr3:uid="{1BF5DBC5-5BF9-4BCB-8142-B3FF66C8A2FA}" name="2018" dataDxfId="33"/>
    <tableColumn id="6" xr3:uid="{46B080DE-0643-409C-86E0-4031784952F4}" name="2019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7E7A8E-74E1-40BC-8849-D8488D439EB2}" name="Table2" displayName="Table2" ref="A1:AA9" totalsRowShown="0" headerRowDxfId="31" dataDxfId="29" headerRowBorderDxfId="30" tableBorderDxfId="28" totalsRowBorderDxfId="27">
  <tableColumns count="27">
    <tableColumn id="1" xr3:uid="{8875C248-8A90-4943-9DBE-4385218998C4}" name="工艺" dataDxfId="26"/>
    <tableColumn id="2" xr3:uid="{E387C009-C02B-4176-83D6-7CC2FB2B2BA2}" name="化学需氧量" dataDxfId="25"/>
    <tableColumn id="3" xr3:uid="{B7B776A6-E43C-4FB8-B2E5-9FE0E5ED8264}" name="氨氮" dataDxfId="24"/>
    <tableColumn id="4" xr3:uid="{90848062-E202-4325-8090-DF50E96BA251}" name="悬浮物" dataDxfId="23"/>
    <tableColumn id="5" xr3:uid="{32ADC74C-C4D5-4A9A-B05F-2849AE756E3F}" name="五日生化需氧量" dataDxfId="22"/>
    <tableColumn id="6" xr3:uid="{50E5FE3A-2A8A-4E12-93AE-4DDD9C610746}" name="总氮" dataDxfId="21"/>
    <tableColumn id="7" xr3:uid="{C8F2CB79-146D-4F2D-A1E5-D96EC4466422}" name="总磷" dataDxfId="20"/>
    <tableColumn id="8" xr3:uid="{418BDC7C-0395-495C-9F10-7B962CD4C483}" name="石油类" dataDxfId="19"/>
    <tableColumn id="9" xr3:uid="{08FCAA21-C271-4371-9E59-249137776EC5}" name="酚类（挥发酚）" dataDxfId="18"/>
    <tableColumn id="10" xr3:uid="{FB97C7F4-9AEB-46A6-BC1A-EB72A1856553}" name="阴离子表面活性剂" dataDxfId="17"/>
    <tableColumn id="11" xr3:uid="{DC6BEEC1-2C87-431F-AA3D-43F38613262F}" name="氰化物" dataDxfId="16"/>
    <tableColumn id="12" xr3:uid="{A8C437F8-7830-4A7C-AAB8-AC0FD0804647}" name="硫化物" dataDxfId="15"/>
    <tableColumn id="13" xr3:uid="{8C23E61E-7BFB-4C21-8745-76CD8959B401}" name="氟化物" dataDxfId="14"/>
    <tableColumn id="14" xr3:uid="{F7269C25-6AE7-4C40-9A40-A21260CC6419}" name="总铬" dataDxfId="13"/>
    <tableColumn id="15" xr3:uid="{C99624A1-EBDE-4009-95C8-BBC7A1C74A9A}" name="六价铬" dataDxfId="12"/>
    <tableColumn id="16" xr3:uid="{DC2A2A38-9821-418B-A61D-51C1B94FD7DC}" name="总砷" dataDxfId="11"/>
    <tableColumn id="17" xr3:uid="{AD30153F-0D5D-4873-9835-66E6CAE6BE44}" name="总铅" dataDxfId="10"/>
    <tableColumn id="18" xr3:uid="{E76C7D7F-39F4-493F-A35C-1A22E7123AC4}" name="总汞" dataDxfId="9"/>
    <tableColumn id="19" xr3:uid="{BC59EAD2-E26B-4913-9523-9B98E0EC08F1}" name="总镉" dataDxfId="8"/>
    <tableColumn id="20" xr3:uid="{3B74115B-CC73-4537-90EA-DA74D16C27A5}" name="苯胺类" dataDxfId="7"/>
    <tableColumn id="21" xr3:uid="{F6C2A5B4-9B4E-4141-BAFF-7B8E0BA76856}" name="硝基苯类" dataDxfId="6"/>
    <tableColumn id="22" xr3:uid="{0F889141-B5C3-4A20-83D5-0D7D8AD16202}" name="苯系物" dataDxfId="5"/>
    <tableColumn id="23" xr3:uid="{9A1BC13A-CF5F-469C-A37D-8E40655BBB12}" name="总铜" dataDxfId="4"/>
    <tableColumn id="24" xr3:uid="{FAF748B8-A0B2-4083-8025-DF7D0F482F7E}" name="总镍" dataDxfId="3"/>
    <tableColumn id="25" xr3:uid="{ACF99640-7190-4122-ACF8-1FCEE6CDC596}" name="总锑" dataDxfId="2"/>
    <tableColumn id="26" xr3:uid="{1B72FDF1-FDE2-4A77-B1F7-990E6CD01B38}" name="可吸附有机卤素 (AOX)" dataDxfId="1"/>
    <tableColumn id="27" xr3:uid="{A5A2F928-17E1-4B5D-A697-E812EFBDA320}" name="二氧化氯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5234-0AB9-4D0C-831E-D5FECEA478E5}">
  <dimension ref="A1:Q24"/>
  <sheetViews>
    <sheetView zoomScale="80" zoomScaleNormal="80" workbookViewId="0">
      <selection activeCell="R24" sqref="R24"/>
    </sheetView>
  </sheetViews>
  <sheetFormatPr defaultRowHeight="14" x14ac:dyDescent="0.3"/>
  <cols>
    <col min="1" max="3" width="8.6640625" style="1"/>
    <col min="4" max="15" width="8.6640625" style="1" customWidth="1"/>
    <col min="16" max="16" width="12.33203125" style="1" bestFit="1" customWidth="1"/>
    <col min="17" max="17" width="16.25" style="1" bestFit="1" customWidth="1"/>
  </cols>
  <sheetData>
    <row r="1" spans="1:17" x14ac:dyDescent="0.3">
      <c r="A1" s="3" t="s">
        <v>40</v>
      </c>
      <c r="B1" s="4"/>
      <c r="C1" s="4"/>
      <c r="D1" s="10" t="s">
        <v>0</v>
      </c>
      <c r="E1" s="10" t="s">
        <v>1</v>
      </c>
      <c r="F1" s="11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2" t="s">
        <v>41</v>
      </c>
      <c r="Q1" s="17" t="s">
        <v>43</v>
      </c>
    </row>
    <row r="2" spans="1:17" ht="14" customHeight="1" x14ac:dyDescent="0.3">
      <c r="A2" s="35" t="s">
        <v>136</v>
      </c>
      <c r="B2" s="34" t="s">
        <v>13</v>
      </c>
      <c r="C2" s="13" t="s">
        <v>15</v>
      </c>
      <c r="D2" s="4">
        <v>10</v>
      </c>
      <c r="E2" s="4">
        <v>12</v>
      </c>
      <c r="F2" s="6">
        <v>45</v>
      </c>
      <c r="G2" s="4">
        <v>13</v>
      </c>
      <c r="H2" s="4">
        <v>9</v>
      </c>
      <c r="I2" s="6">
        <v>26</v>
      </c>
      <c r="J2" s="4">
        <v>11</v>
      </c>
      <c r="K2" s="4">
        <v>11</v>
      </c>
      <c r="L2" s="4">
        <v>15</v>
      </c>
      <c r="M2" s="4">
        <v>15</v>
      </c>
      <c r="N2" s="4">
        <v>16</v>
      </c>
      <c r="O2" s="4">
        <v>23</v>
      </c>
      <c r="P2" s="4">
        <f>SUM(D2:O2)</f>
        <v>206</v>
      </c>
      <c r="Q2" s="36">
        <f>SUM(P2:P4)</f>
        <v>525</v>
      </c>
    </row>
    <row r="3" spans="1:17" x14ac:dyDescent="0.3">
      <c r="A3" s="35"/>
      <c r="B3" s="34"/>
      <c r="C3" s="14" t="s">
        <v>16</v>
      </c>
      <c r="D3" s="4">
        <v>10</v>
      </c>
      <c r="E3" s="4">
        <v>12</v>
      </c>
      <c r="F3" s="4">
        <v>14</v>
      </c>
      <c r="G3" s="4">
        <v>13</v>
      </c>
      <c r="H3" s="4">
        <v>9</v>
      </c>
      <c r="I3" s="4">
        <v>12</v>
      </c>
      <c r="J3" s="4">
        <v>11</v>
      </c>
      <c r="K3" s="4">
        <v>9</v>
      </c>
      <c r="L3" s="4">
        <v>15</v>
      </c>
      <c r="M3" s="4">
        <v>12</v>
      </c>
      <c r="N3" s="4">
        <v>11</v>
      </c>
      <c r="O3" s="4">
        <v>19</v>
      </c>
      <c r="P3" s="4">
        <f t="shared" ref="P3:P24" si="0">SUM(D3:O3)</f>
        <v>147</v>
      </c>
      <c r="Q3" s="36"/>
    </row>
    <row r="4" spans="1:17" x14ac:dyDescent="0.3">
      <c r="A4" s="35"/>
      <c r="B4" s="34"/>
      <c r="C4" s="14" t="s">
        <v>17</v>
      </c>
      <c r="D4" s="4">
        <v>9</v>
      </c>
      <c r="E4" s="4">
        <v>15</v>
      </c>
      <c r="F4" s="4">
        <v>17</v>
      </c>
      <c r="G4" s="4">
        <v>15</v>
      </c>
      <c r="H4" s="4">
        <v>14</v>
      </c>
      <c r="I4" s="4">
        <v>13</v>
      </c>
      <c r="J4" s="4">
        <v>11</v>
      </c>
      <c r="K4" s="4">
        <v>9</v>
      </c>
      <c r="L4" s="4">
        <v>11</v>
      </c>
      <c r="M4" s="4">
        <v>13</v>
      </c>
      <c r="N4" s="4">
        <v>22</v>
      </c>
      <c r="O4" s="4">
        <v>23</v>
      </c>
      <c r="P4" s="4">
        <f t="shared" si="0"/>
        <v>172</v>
      </c>
      <c r="Q4" s="36"/>
    </row>
    <row r="5" spans="1:17" x14ac:dyDescent="0.3">
      <c r="A5" s="35"/>
      <c r="B5" s="35" t="s">
        <v>14</v>
      </c>
      <c r="C5" s="14" t="s">
        <v>18</v>
      </c>
      <c r="D5" s="4">
        <v>10</v>
      </c>
      <c r="E5" s="4">
        <v>12</v>
      </c>
      <c r="F5" s="4">
        <v>18</v>
      </c>
      <c r="G5" s="4">
        <v>13</v>
      </c>
      <c r="H5" s="4">
        <v>9</v>
      </c>
      <c r="I5" s="4">
        <v>12</v>
      </c>
      <c r="J5" s="4">
        <v>11</v>
      </c>
      <c r="K5" s="4">
        <v>9</v>
      </c>
      <c r="L5" s="4">
        <v>15</v>
      </c>
      <c r="M5" s="4">
        <v>12</v>
      </c>
      <c r="N5" s="4">
        <v>11</v>
      </c>
      <c r="O5" s="4">
        <v>23</v>
      </c>
      <c r="P5" s="4">
        <f t="shared" si="0"/>
        <v>155</v>
      </c>
      <c r="Q5" s="36">
        <f>SUM(P5:P6)</f>
        <v>312</v>
      </c>
    </row>
    <row r="6" spans="1:17" x14ac:dyDescent="0.3">
      <c r="A6" s="35"/>
      <c r="B6" s="35"/>
      <c r="C6" s="14" t="s">
        <v>19</v>
      </c>
      <c r="D6" s="4">
        <v>10</v>
      </c>
      <c r="E6" s="4">
        <v>12</v>
      </c>
      <c r="F6" s="4">
        <v>20</v>
      </c>
      <c r="G6" s="4">
        <v>13</v>
      </c>
      <c r="H6" s="4">
        <v>9</v>
      </c>
      <c r="I6" s="4">
        <v>12</v>
      </c>
      <c r="J6" s="4">
        <v>11</v>
      </c>
      <c r="K6" s="4">
        <v>9</v>
      </c>
      <c r="L6" s="4">
        <v>15</v>
      </c>
      <c r="M6" s="4">
        <v>12</v>
      </c>
      <c r="N6" s="4">
        <v>11</v>
      </c>
      <c r="O6" s="4">
        <v>23</v>
      </c>
      <c r="P6" s="4">
        <f t="shared" si="0"/>
        <v>157</v>
      </c>
      <c r="Q6" s="36"/>
    </row>
    <row r="7" spans="1:17" x14ac:dyDescent="0.3">
      <c r="A7" s="35"/>
      <c r="B7" s="37" t="s">
        <v>20</v>
      </c>
      <c r="C7" s="14" t="s">
        <v>22</v>
      </c>
      <c r="D7" s="4">
        <v>56</v>
      </c>
      <c r="E7" s="4">
        <v>58</v>
      </c>
      <c r="F7" s="4">
        <v>60</v>
      </c>
      <c r="G7" s="4">
        <v>65</v>
      </c>
      <c r="H7" s="4">
        <v>56</v>
      </c>
      <c r="I7" s="4">
        <v>58</v>
      </c>
      <c r="J7" s="4">
        <v>60</v>
      </c>
      <c r="K7" s="4">
        <v>65</v>
      </c>
      <c r="L7" s="4">
        <v>56</v>
      </c>
      <c r="M7" s="4">
        <v>58</v>
      </c>
      <c r="N7" s="4">
        <v>60</v>
      </c>
      <c r="O7" s="4">
        <v>65</v>
      </c>
      <c r="P7" s="5">
        <f t="shared" si="0"/>
        <v>717</v>
      </c>
      <c r="Q7" s="36">
        <f>SUM(P7:P9)</f>
        <v>2151</v>
      </c>
    </row>
    <row r="8" spans="1:17" x14ac:dyDescent="0.3">
      <c r="A8" s="35"/>
      <c r="B8" s="37"/>
      <c r="C8" s="14" t="s">
        <v>23</v>
      </c>
      <c r="D8" s="4">
        <v>56</v>
      </c>
      <c r="E8" s="4">
        <v>58</v>
      </c>
      <c r="F8" s="4">
        <v>60</v>
      </c>
      <c r="G8" s="4">
        <v>65</v>
      </c>
      <c r="H8" s="4">
        <v>56</v>
      </c>
      <c r="I8" s="4">
        <v>58</v>
      </c>
      <c r="J8" s="4">
        <v>60</v>
      </c>
      <c r="K8" s="4">
        <v>65</v>
      </c>
      <c r="L8" s="4">
        <v>56</v>
      </c>
      <c r="M8" s="4">
        <v>58</v>
      </c>
      <c r="N8" s="4">
        <v>60</v>
      </c>
      <c r="O8" s="4">
        <v>65</v>
      </c>
      <c r="P8" s="5">
        <f t="shared" si="0"/>
        <v>717</v>
      </c>
      <c r="Q8" s="36"/>
    </row>
    <row r="9" spans="1:17" x14ac:dyDescent="0.3">
      <c r="A9" s="35"/>
      <c r="B9" s="37"/>
      <c r="C9" s="14" t="s">
        <v>24</v>
      </c>
      <c r="D9" s="4">
        <v>56</v>
      </c>
      <c r="E9" s="4">
        <v>58</v>
      </c>
      <c r="F9" s="4">
        <v>60</v>
      </c>
      <c r="G9" s="4">
        <v>65</v>
      </c>
      <c r="H9" s="4">
        <v>56</v>
      </c>
      <c r="I9" s="4">
        <v>58</v>
      </c>
      <c r="J9" s="4">
        <v>60</v>
      </c>
      <c r="K9" s="4">
        <v>65</v>
      </c>
      <c r="L9" s="4">
        <v>56</v>
      </c>
      <c r="M9" s="4">
        <v>58</v>
      </c>
      <c r="N9" s="4">
        <v>60</v>
      </c>
      <c r="O9" s="4">
        <v>65</v>
      </c>
      <c r="P9" s="5">
        <f t="shared" si="0"/>
        <v>717</v>
      </c>
      <c r="Q9" s="36"/>
    </row>
    <row r="10" spans="1:17" x14ac:dyDescent="0.3">
      <c r="A10" s="35"/>
      <c r="B10" s="14" t="s">
        <v>26</v>
      </c>
      <c r="C10" s="14" t="s">
        <v>39</v>
      </c>
      <c r="D10" s="4">
        <f>SUM(D2:D9)</f>
        <v>217</v>
      </c>
      <c r="E10" s="4">
        <f t="shared" ref="E10:O10" si="1">SUM(E2:E9)</f>
        <v>237</v>
      </c>
      <c r="F10" s="7">
        <f t="shared" si="1"/>
        <v>294</v>
      </c>
      <c r="G10" s="4">
        <f t="shared" si="1"/>
        <v>262</v>
      </c>
      <c r="H10" s="4">
        <f t="shared" si="1"/>
        <v>218</v>
      </c>
      <c r="I10" s="4">
        <f t="shared" si="1"/>
        <v>249</v>
      </c>
      <c r="J10" s="4">
        <f t="shared" si="1"/>
        <v>235</v>
      </c>
      <c r="K10" s="4">
        <f t="shared" si="1"/>
        <v>242</v>
      </c>
      <c r="L10" s="4">
        <f t="shared" si="1"/>
        <v>239</v>
      </c>
      <c r="M10" s="4">
        <f t="shared" si="1"/>
        <v>238</v>
      </c>
      <c r="N10" s="4">
        <f t="shared" si="1"/>
        <v>251</v>
      </c>
      <c r="O10" s="4">
        <f t="shared" si="1"/>
        <v>306</v>
      </c>
      <c r="P10" s="4">
        <f t="shared" si="0"/>
        <v>2988</v>
      </c>
      <c r="Q10" s="18">
        <f>SUM(Q2:Q9)</f>
        <v>2988</v>
      </c>
    </row>
    <row r="11" spans="1:17" x14ac:dyDescent="0.3">
      <c r="A11" s="35" t="s">
        <v>137</v>
      </c>
      <c r="B11" s="34" t="s">
        <v>27</v>
      </c>
      <c r="C11" s="14" t="s">
        <v>28</v>
      </c>
      <c r="D11" s="4">
        <v>5</v>
      </c>
      <c r="E11" s="4">
        <v>7</v>
      </c>
      <c r="F11" s="4">
        <v>8</v>
      </c>
      <c r="G11" s="4">
        <v>6</v>
      </c>
      <c r="H11" s="4">
        <v>5</v>
      </c>
      <c r="I11" s="4">
        <v>7</v>
      </c>
      <c r="J11" s="4">
        <v>8</v>
      </c>
      <c r="K11" s="4">
        <v>6</v>
      </c>
      <c r="L11" s="4">
        <v>5</v>
      </c>
      <c r="M11" s="4">
        <v>7</v>
      </c>
      <c r="N11" s="4">
        <v>8</v>
      </c>
      <c r="O11" s="4">
        <v>6</v>
      </c>
      <c r="P11" s="4">
        <f t="shared" si="0"/>
        <v>78</v>
      </c>
      <c r="Q11" s="36">
        <f>SUM(P11:P12)</f>
        <v>156</v>
      </c>
    </row>
    <row r="12" spans="1:17" x14ac:dyDescent="0.3">
      <c r="A12" s="35"/>
      <c r="B12" s="34"/>
      <c r="C12" s="14" t="s">
        <v>29</v>
      </c>
      <c r="D12" s="4">
        <v>5</v>
      </c>
      <c r="E12" s="4">
        <v>7</v>
      </c>
      <c r="F12" s="4">
        <v>8</v>
      </c>
      <c r="G12" s="4">
        <v>6</v>
      </c>
      <c r="H12" s="4">
        <v>5</v>
      </c>
      <c r="I12" s="4">
        <v>7</v>
      </c>
      <c r="J12" s="4">
        <v>8</v>
      </c>
      <c r="K12" s="4">
        <v>6</v>
      </c>
      <c r="L12" s="4">
        <v>5</v>
      </c>
      <c r="M12" s="4">
        <v>7</v>
      </c>
      <c r="N12" s="4">
        <v>8</v>
      </c>
      <c r="O12" s="4">
        <v>6</v>
      </c>
      <c r="P12" s="4">
        <f t="shared" si="0"/>
        <v>78</v>
      </c>
      <c r="Q12" s="36"/>
    </row>
    <row r="13" spans="1:17" x14ac:dyDescent="0.3">
      <c r="A13" s="35"/>
      <c r="B13" s="14" t="s">
        <v>30</v>
      </c>
      <c r="C13" s="14" t="s">
        <v>30</v>
      </c>
      <c r="D13" s="4">
        <v>5</v>
      </c>
      <c r="E13" s="4">
        <v>7</v>
      </c>
      <c r="F13" s="4">
        <v>8</v>
      </c>
      <c r="G13" s="4">
        <v>6</v>
      </c>
      <c r="H13" s="4">
        <v>5</v>
      </c>
      <c r="I13" s="4">
        <v>7</v>
      </c>
      <c r="J13" s="4">
        <v>8</v>
      </c>
      <c r="K13" s="4">
        <v>6</v>
      </c>
      <c r="L13" s="4">
        <v>5</v>
      </c>
      <c r="M13" s="4">
        <v>7</v>
      </c>
      <c r="N13" s="4">
        <v>8</v>
      </c>
      <c r="O13" s="4">
        <v>6</v>
      </c>
      <c r="P13" s="4">
        <f t="shared" si="0"/>
        <v>78</v>
      </c>
      <c r="Q13" s="4">
        <f>P13</f>
        <v>78</v>
      </c>
    </row>
    <row r="14" spans="1:17" x14ac:dyDescent="0.3">
      <c r="A14" s="35"/>
      <c r="B14" s="34" t="s">
        <v>31</v>
      </c>
      <c r="C14" s="14" t="s">
        <v>32</v>
      </c>
      <c r="D14" s="4">
        <v>5</v>
      </c>
      <c r="E14" s="4">
        <v>7</v>
      </c>
      <c r="F14" s="4">
        <v>8</v>
      </c>
      <c r="G14" s="4">
        <v>6</v>
      </c>
      <c r="H14" s="4">
        <v>5</v>
      </c>
      <c r="I14" s="4">
        <v>7</v>
      </c>
      <c r="J14" s="4">
        <v>8</v>
      </c>
      <c r="K14" s="4">
        <v>6</v>
      </c>
      <c r="L14" s="4">
        <v>5</v>
      </c>
      <c r="M14" s="4">
        <v>7</v>
      </c>
      <c r="N14" s="4">
        <v>8</v>
      </c>
      <c r="O14" s="4">
        <v>6</v>
      </c>
      <c r="P14" s="4">
        <f t="shared" si="0"/>
        <v>78</v>
      </c>
      <c r="Q14" s="36">
        <f>SUM(P14:P15)</f>
        <v>156</v>
      </c>
    </row>
    <row r="15" spans="1:17" x14ac:dyDescent="0.3">
      <c r="A15" s="35"/>
      <c r="B15" s="34"/>
      <c r="C15" s="14" t="s">
        <v>33</v>
      </c>
      <c r="D15" s="4">
        <v>5</v>
      </c>
      <c r="E15" s="4">
        <v>7</v>
      </c>
      <c r="F15" s="4">
        <v>8</v>
      </c>
      <c r="G15" s="4">
        <v>6</v>
      </c>
      <c r="H15" s="4">
        <v>5</v>
      </c>
      <c r="I15" s="4">
        <v>7</v>
      </c>
      <c r="J15" s="4">
        <v>8</v>
      </c>
      <c r="K15" s="4">
        <v>6</v>
      </c>
      <c r="L15" s="4">
        <v>5</v>
      </c>
      <c r="M15" s="4">
        <v>7</v>
      </c>
      <c r="N15" s="4">
        <v>8</v>
      </c>
      <c r="O15" s="4">
        <v>6</v>
      </c>
      <c r="P15" s="4">
        <f t="shared" si="0"/>
        <v>78</v>
      </c>
      <c r="Q15" s="36"/>
    </row>
    <row r="16" spans="1:17" x14ac:dyDescent="0.3">
      <c r="A16" s="35"/>
      <c r="B16" s="34" t="s">
        <v>34</v>
      </c>
      <c r="C16" s="14" t="s">
        <v>35</v>
      </c>
      <c r="D16" s="4">
        <v>28</v>
      </c>
      <c r="E16" s="4">
        <v>25</v>
      </c>
      <c r="F16" s="4">
        <v>29</v>
      </c>
      <c r="G16" s="4">
        <v>28</v>
      </c>
      <c r="H16" s="4">
        <v>28</v>
      </c>
      <c r="I16" s="4">
        <v>27</v>
      </c>
      <c r="J16" s="4">
        <v>28</v>
      </c>
      <c r="K16" s="4">
        <v>28</v>
      </c>
      <c r="L16" s="4">
        <v>30</v>
      </c>
      <c r="M16" s="4">
        <v>28</v>
      </c>
      <c r="N16" s="4">
        <v>26</v>
      </c>
      <c r="O16" s="4">
        <v>28</v>
      </c>
      <c r="P16" s="4">
        <f t="shared" si="0"/>
        <v>333</v>
      </c>
      <c r="Q16" s="36">
        <f>SUM(P16:P19)</f>
        <v>1491</v>
      </c>
    </row>
    <row r="17" spans="1:17" x14ac:dyDescent="0.3">
      <c r="A17" s="35"/>
      <c r="B17" s="34"/>
      <c r="C17" s="13" t="s">
        <v>36</v>
      </c>
      <c r="D17" s="6">
        <v>44</v>
      </c>
      <c r="E17" s="6">
        <v>40</v>
      </c>
      <c r="F17" s="6">
        <v>39</v>
      </c>
      <c r="G17" s="6">
        <v>41</v>
      </c>
      <c r="H17" s="6">
        <v>44</v>
      </c>
      <c r="I17" s="6">
        <v>40</v>
      </c>
      <c r="J17" s="6">
        <v>39</v>
      </c>
      <c r="K17" s="6">
        <v>41</v>
      </c>
      <c r="L17" s="6">
        <v>44</v>
      </c>
      <c r="M17" s="6">
        <v>40</v>
      </c>
      <c r="N17" s="6">
        <v>39</v>
      </c>
      <c r="O17" s="6">
        <v>41</v>
      </c>
      <c r="P17" s="6">
        <f t="shared" si="0"/>
        <v>492</v>
      </c>
      <c r="Q17" s="36"/>
    </row>
    <row r="18" spans="1:17" x14ac:dyDescent="0.3">
      <c r="A18" s="35"/>
      <c r="B18" s="34"/>
      <c r="C18" s="14" t="s">
        <v>37</v>
      </c>
      <c r="D18" s="4">
        <v>28</v>
      </c>
      <c r="E18" s="4">
        <v>25</v>
      </c>
      <c r="F18" s="4">
        <v>29</v>
      </c>
      <c r="G18" s="4">
        <v>28</v>
      </c>
      <c r="H18" s="4">
        <v>28</v>
      </c>
      <c r="I18" s="4">
        <v>27</v>
      </c>
      <c r="J18" s="4">
        <v>28</v>
      </c>
      <c r="K18" s="4">
        <v>28</v>
      </c>
      <c r="L18" s="4">
        <v>30</v>
      </c>
      <c r="M18" s="4">
        <v>28</v>
      </c>
      <c r="N18" s="4">
        <v>26</v>
      </c>
      <c r="O18" s="4">
        <v>28</v>
      </c>
      <c r="P18" s="4">
        <f t="shared" si="0"/>
        <v>333</v>
      </c>
      <c r="Q18" s="36"/>
    </row>
    <row r="19" spans="1:17" x14ac:dyDescent="0.3">
      <c r="A19" s="35"/>
      <c r="B19" s="34"/>
      <c r="C19" s="14" t="s">
        <v>38</v>
      </c>
      <c r="D19" s="4">
        <v>28</v>
      </c>
      <c r="E19" s="4">
        <v>25</v>
      </c>
      <c r="F19" s="4">
        <v>29</v>
      </c>
      <c r="G19" s="4">
        <v>28</v>
      </c>
      <c r="H19" s="4">
        <v>28</v>
      </c>
      <c r="I19" s="4">
        <v>27</v>
      </c>
      <c r="J19" s="4">
        <v>28</v>
      </c>
      <c r="K19" s="4">
        <v>28</v>
      </c>
      <c r="L19" s="4">
        <v>30</v>
      </c>
      <c r="M19" s="4">
        <v>28</v>
      </c>
      <c r="N19" s="4">
        <v>26</v>
      </c>
      <c r="O19" s="4">
        <v>28</v>
      </c>
      <c r="P19" s="4">
        <f t="shared" si="0"/>
        <v>333</v>
      </c>
      <c r="Q19" s="36"/>
    </row>
    <row r="20" spans="1:17" x14ac:dyDescent="0.3">
      <c r="A20" s="35"/>
      <c r="B20" s="34" t="s">
        <v>20</v>
      </c>
      <c r="C20" s="14" t="s">
        <v>21</v>
      </c>
      <c r="D20" s="4">
        <v>28</v>
      </c>
      <c r="E20" s="4">
        <v>25</v>
      </c>
      <c r="F20" s="4">
        <v>29</v>
      </c>
      <c r="G20" s="4">
        <v>28</v>
      </c>
      <c r="H20" s="4">
        <v>28</v>
      </c>
      <c r="I20" s="4">
        <v>27</v>
      </c>
      <c r="J20" s="4">
        <v>28</v>
      </c>
      <c r="K20" s="4">
        <v>28</v>
      </c>
      <c r="L20" s="4">
        <v>30</v>
      </c>
      <c r="M20" s="4">
        <v>28</v>
      </c>
      <c r="N20" s="4">
        <v>26</v>
      </c>
      <c r="O20" s="4">
        <v>28</v>
      </c>
      <c r="P20" s="4">
        <f t="shared" si="0"/>
        <v>333</v>
      </c>
      <c r="Q20" s="36">
        <f>SUM(P20:P22)</f>
        <v>999</v>
      </c>
    </row>
    <row r="21" spans="1:17" x14ac:dyDescent="0.3">
      <c r="A21" s="35"/>
      <c r="B21" s="34"/>
      <c r="C21" s="14" t="s">
        <v>23</v>
      </c>
      <c r="D21" s="4">
        <v>28</v>
      </c>
      <c r="E21" s="4">
        <v>25</v>
      </c>
      <c r="F21" s="4">
        <v>29</v>
      </c>
      <c r="G21" s="4">
        <v>28</v>
      </c>
      <c r="H21" s="4">
        <v>28</v>
      </c>
      <c r="I21" s="4">
        <v>27</v>
      </c>
      <c r="J21" s="4">
        <v>28</v>
      </c>
      <c r="K21" s="4">
        <v>28</v>
      </c>
      <c r="L21" s="4">
        <v>30</v>
      </c>
      <c r="M21" s="4">
        <v>28</v>
      </c>
      <c r="N21" s="4">
        <v>26</v>
      </c>
      <c r="O21" s="4">
        <v>28</v>
      </c>
      <c r="P21" s="4">
        <f t="shared" si="0"/>
        <v>333</v>
      </c>
      <c r="Q21" s="36"/>
    </row>
    <row r="22" spans="1:17" x14ac:dyDescent="0.3">
      <c r="A22" s="35"/>
      <c r="B22" s="34"/>
      <c r="C22" s="14" t="s">
        <v>24</v>
      </c>
      <c r="D22" s="4">
        <v>28</v>
      </c>
      <c r="E22" s="4">
        <v>25</v>
      </c>
      <c r="F22" s="4">
        <v>29</v>
      </c>
      <c r="G22" s="4">
        <v>28</v>
      </c>
      <c r="H22" s="4">
        <v>28</v>
      </c>
      <c r="I22" s="4">
        <v>27</v>
      </c>
      <c r="J22" s="4">
        <v>28</v>
      </c>
      <c r="K22" s="4">
        <v>28</v>
      </c>
      <c r="L22" s="4">
        <v>30</v>
      </c>
      <c r="M22" s="4">
        <v>28</v>
      </c>
      <c r="N22" s="4">
        <v>26</v>
      </c>
      <c r="O22" s="4">
        <v>28</v>
      </c>
      <c r="P22" s="4">
        <f t="shared" si="0"/>
        <v>333</v>
      </c>
      <c r="Q22" s="36"/>
    </row>
    <row r="23" spans="1:17" x14ac:dyDescent="0.3">
      <c r="A23" s="35"/>
      <c r="B23" s="14" t="s">
        <v>25</v>
      </c>
      <c r="C23" s="14" t="s">
        <v>39</v>
      </c>
      <c r="D23" s="4">
        <f>SUM(D11:D22)</f>
        <v>237</v>
      </c>
      <c r="E23" s="4">
        <f t="shared" ref="E23:O23" si="2">SUM(E11:E22)</f>
        <v>225</v>
      </c>
      <c r="F23" s="4">
        <f t="shared" si="2"/>
        <v>253</v>
      </c>
      <c r="G23" s="4">
        <f t="shared" si="2"/>
        <v>239</v>
      </c>
      <c r="H23" s="4">
        <f t="shared" si="2"/>
        <v>237</v>
      </c>
      <c r="I23" s="4">
        <f t="shared" si="2"/>
        <v>237</v>
      </c>
      <c r="J23" s="4">
        <f t="shared" si="2"/>
        <v>247</v>
      </c>
      <c r="K23" s="4">
        <f t="shared" si="2"/>
        <v>239</v>
      </c>
      <c r="L23" s="4">
        <f t="shared" si="2"/>
        <v>249</v>
      </c>
      <c r="M23" s="4">
        <f t="shared" si="2"/>
        <v>243</v>
      </c>
      <c r="N23" s="4">
        <f t="shared" si="2"/>
        <v>235</v>
      </c>
      <c r="O23" s="4">
        <f t="shared" si="2"/>
        <v>239</v>
      </c>
      <c r="P23" s="4">
        <f>SUM(D23:O23)</f>
        <v>2880</v>
      </c>
      <c r="Q23" s="18">
        <f>SUM(Q11:Q22)</f>
        <v>2880</v>
      </c>
    </row>
    <row r="24" spans="1:17" x14ac:dyDescent="0.3">
      <c r="A24" s="34" t="s">
        <v>42</v>
      </c>
      <c r="B24" s="34"/>
      <c r="C24" s="34"/>
      <c r="D24" s="4">
        <f>SUM(D23,D10)</f>
        <v>454</v>
      </c>
      <c r="E24" s="4">
        <f t="shared" ref="E24:O24" si="3">SUM(E23,E10)</f>
        <v>462</v>
      </c>
      <c r="F24" s="4">
        <f t="shared" si="3"/>
        <v>547</v>
      </c>
      <c r="G24" s="4">
        <f t="shared" si="3"/>
        <v>501</v>
      </c>
      <c r="H24" s="4">
        <f t="shared" si="3"/>
        <v>455</v>
      </c>
      <c r="I24" s="4">
        <f t="shared" si="3"/>
        <v>486</v>
      </c>
      <c r="J24" s="4">
        <f t="shared" si="3"/>
        <v>482</v>
      </c>
      <c r="K24" s="4">
        <f t="shared" si="3"/>
        <v>481</v>
      </c>
      <c r="L24" s="4">
        <f t="shared" si="3"/>
        <v>488</v>
      </c>
      <c r="M24" s="4">
        <f t="shared" si="3"/>
        <v>481</v>
      </c>
      <c r="N24" s="4">
        <f t="shared" si="3"/>
        <v>486</v>
      </c>
      <c r="O24" s="4">
        <f t="shared" si="3"/>
        <v>545</v>
      </c>
      <c r="P24" s="8">
        <f t="shared" si="0"/>
        <v>5868</v>
      </c>
      <c r="Q24" s="18">
        <f>SUM(Q23,Q10)</f>
        <v>5868</v>
      </c>
    </row>
  </sheetData>
  <mergeCells count="17">
    <mergeCell ref="B16:B19"/>
    <mergeCell ref="B20:B22"/>
    <mergeCell ref="A11:A23"/>
    <mergeCell ref="A24:C24"/>
    <mergeCell ref="Q2:Q4"/>
    <mergeCell ref="Q5:Q6"/>
    <mergeCell ref="Q7:Q9"/>
    <mergeCell ref="Q11:Q12"/>
    <mergeCell ref="Q14:Q15"/>
    <mergeCell ref="B2:B4"/>
    <mergeCell ref="B5:B6"/>
    <mergeCell ref="B7:B9"/>
    <mergeCell ref="A2:A10"/>
    <mergeCell ref="B11:B12"/>
    <mergeCell ref="Q16:Q19"/>
    <mergeCell ref="Q20:Q22"/>
    <mergeCell ref="B14:B15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6232-6DBF-4A64-BF70-B8C869ED6C4D}">
  <dimension ref="A1:F15"/>
  <sheetViews>
    <sheetView showFormulas="1" workbookViewId="0">
      <selection activeCell="B19" sqref="B19"/>
    </sheetView>
  </sheetViews>
  <sheetFormatPr defaultRowHeight="14" x14ac:dyDescent="0.3"/>
  <cols>
    <col min="1" max="1" width="13.08203125" style="1" bestFit="1" customWidth="1"/>
    <col min="2" max="2" width="5.9140625" style="1" bestFit="1" customWidth="1"/>
    <col min="3" max="3" width="6.08203125" style="1" bestFit="1" customWidth="1"/>
    <col min="4" max="4" width="6.1640625" style="1" bestFit="1" customWidth="1"/>
    <col min="5" max="5" width="5.83203125" style="1" bestFit="1" customWidth="1"/>
    <col min="6" max="6" width="5.75" style="1" bestFit="1" customWidth="1"/>
  </cols>
  <sheetData>
    <row r="1" spans="1:6" x14ac:dyDescent="0.3">
      <c r="A1" s="1" t="s">
        <v>61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</row>
    <row r="2" spans="1:6" x14ac:dyDescent="0.3">
      <c r="A2" s="1" t="s">
        <v>45</v>
      </c>
      <c r="B2" s="1">
        <v>10000</v>
      </c>
      <c r="C2" s="1">
        <v>12000</v>
      </c>
      <c r="D2" s="1">
        <v>13000</v>
      </c>
      <c r="E2" s="1">
        <v>12000</v>
      </c>
      <c r="F2" s="1">
        <v>11000</v>
      </c>
    </row>
    <row r="3" spans="1:6" x14ac:dyDescent="0.3">
      <c r="A3" s="1" t="s">
        <v>46</v>
      </c>
      <c r="B3" s="1">
        <v>100</v>
      </c>
      <c r="C3" s="1">
        <v>150</v>
      </c>
      <c r="D3" s="1">
        <v>140</v>
      </c>
      <c r="E3" s="1">
        <v>160</v>
      </c>
      <c r="F3" s="1">
        <v>200</v>
      </c>
    </row>
    <row r="4" spans="1:6" x14ac:dyDescent="0.3">
      <c r="A4" s="1" t="s">
        <v>48</v>
      </c>
      <c r="B4" s="1">
        <f>SUM(B2:B3)</f>
        <v>10100</v>
      </c>
      <c r="C4" s="1">
        <f t="shared" ref="C4:F4" si="0">SUM(C2:C3)</f>
        <v>12150</v>
      </c>
      <c r="D4" s="1">
        <f t="shared" si="0"/>
        <v>13140</v>
      </c>
      <c r="E4" s="1">
        <f t="shared" si="0"/>
        <v>12160</v>
      </c>
      <c r="F4" s="1">
        <f t="shared" si="0"/>
        <v>11200</v>
      </c>
    </row>
    <row r="5" spans="1:6" x14ac:dyDescent="0.3">
      <c r="A5" s="1" t="s">
        <v>51</v>
      </c>
      <c r="B5" s="1">
        <v>9100</v>
      </c>
      <c r="C5" s="1">
        <v>10150</v>
      </c>
      <c r="D5" s="1">
        <v>11140</v>
      </c>
      <c r="E5" s="1">
        <v>10160</v>
      </c>
      <c r="F5" s="1">
        <v>9200</v>
      </c>
    </row>
    <row r="6" spans="1:6" x14ac:dyDescent="0.3">
      <c r="A6" s="1" t="s">
        <v>50</v>
      </c>
      <c r="B6" s="1">
        <v>2000</v>
      </c>
      <c r="C6" s="1">
        <v>2000</v>
      </c>
      <c r="D6" s="1">
        <v>2000</v>
      </c>
      <c r="E6" s="1">
        <v>2000</v>
      </c>
      <c r="F6" s="1">
        <v>2000</v>
      </c>
    </row>
    <row r="7" spans="1:6" x14ac:dyDescent="0.3">
      <c r="A7" s="1" t="s">
        <v>52</v>
      </c>
      <c r="B7" s="1">
        <v>3.05</v>
      </c>
      <c r="C7" s="1">
        <v>3.15</v>
      </c>
      <c r="D7" s="1">
        <v>3.15</v>
      </c>
      <c r="E7" s="1">
        <v>3.25</v>
      </c>
      <c r="F7" s="1">
        <v>3.25</v>
      </c>
    </row>
    <row r="8" spans="1:6" x14ac:dyDescent="0.3">
      <c r="A8" s="1" t="s">
        <v>49</v>
      </c>
      <c r="B8" s="1">
        <f>B7*B4</f>
        <v>30805</v>
      </c>
      <c r="C8" s="1">
        <f t="shared" ref="C8:F8" si="1">C7*C4</f>
        <v>38272.5</v>
      </c>
      <c r="D8" s="1">
        <f t="shared" si="1"/>
        <v>41391</v>
      </c>
      <c r="E8" s="1">
        <f t="shared" si="1"/>
        <v>39520</v>
      </c>
      <c r="F8" s="1">
        <f t="shared" si="1"/>
        <v>36400</v>
      </c>
    </row>
    <row r="9" spans="1:6" x14ac:dyDescent="0.3">
      <c r="A9" s="2" t="s">
        <v>138</v>
      </c>
      <c r="B9" s="2">
        <v>800000</v>
      </c>
      <c r="C9" s="2">
        <v>900000</v>
      </c>
      <c r="D9" s="2">
        <v>1000000</v>
      </c>
      <c r="E9" s="2">
        <v>1100000</v>
      </c>
      <c r="F9" s="2">
        <v>1200000</v>
      </c>
    </row>
    <row r="10" spans="1:6" x14ac:dyDescent="0.3">
      <c r="A10" s="1" t="s">
        <v>44</v>
      </c>
      <c r="B10" s="1">
        <v>2800000</v>
      </c>
      <c r="C10" s="1">
        <v>3000000</v>
      </c>
      <c r="D10" s="1">
        <v>3500000</v>
      </c>
      <c r="E10" s="1">
        <v>3500000</v>
      </c>
      <c r="F10" s="1">
        <v>3800000</v>
      </c>
    </row>
    <row r="11" spans="1:6" x14ac:dyDescent="0.3">
      <c r="A11" s="1" t="s">
        <v>47</v>
      </c>
      <c r="B11" s="1">
        <v>280000</v>
      </c>
      <c r="C11" s="1">
        <v>300000</v>
      </c>
      <c r="D11" s="1">
        <v>350000</v>
      </c>
      <c r="E11" s="1">
        <v>350000</v>
      </c>
      <c r="F11" s="1">
        <v>50000</v>
      </c>
    </row>
    <row r="12" spans="1:6" x14ac:dyDescent="0.3">
      <c r="A12" s="1" t="s">
        <v>55</v>
      </c>
      <c r="B12" s="9">
        <f>100*B6/B5</f>
        <v>21.978021978021978</v>
      </c>
      <c r="C12" s="9">
        <f t="shared" ref="C12:F12" si="2">100*C6/C5</f>
        <v>19.704433497536947</v>
      </c>
      <c r="D12" s="9">
        <f t="shared" si="2"/>
        <v>17.953321364452425</v>
      </c>
      <c r="E12" s="9">
        <f t="shared" si="2"/>
        <v>19.685039370078741</v>
      </c>
      <c r="F12" s="9">
        <f t="shared" si="2"/>
        <v>21.739130434782609</v>
      </c>
    </row>
    <row r="13" spans="1:6" x14ac:dyDescent="0.3">
      <c r="A13" s="1" t="s">
        <v>53</v>
      </c>
      <c r="B13" s="1">
        <f>B4/B10</f>
        <v>3.6071428571428569E-3</v>
      </c>
      <c r="C13" s="1">
        <f t="shared" ref="C13:F13" si="3">C4/C10</f>
        <v>4.0499999999999998E-3</v>
      </c>
      <c r="D13" s="1">
        <f t="shared" si="3"/>
        <v>3.7542857142857143E-3</v>
      </c>
      <c r="E13" s="1">
        <f t="shared" si="3"/>
        <v>3.4742857142857145E-3</v>
      </c>
      <c r="F13" s="1">
        <f t="shared" si="3"/>
        <v>2.9473684210526317E-3</v>
      </c>
    </row>
    <row r="14" spans="1:6" x14ac:dyDescent="0.3">
      <c r="A14" s="1" t="s">
        <v>54</v>
      </c>
      <c r="B14" s="1">
        <f>B4/B11</f>
        <v>3.6071428571428574E-2</v>
      </c>
      <c r="C14" s="1">
        <f t="shared" ref="C14:F14" si="4">C4/C11</f>
        <v>4.0500000000000001E-2</v>
      </c>
      <c r="D14" s="1">
        <f t="shared" si="4"/>
        <v>3.7542857142857142E-2</v>
      </c>
      <c r="E14" s="1">
        <f t="shared" si="4"/>
        <v>3.4742857142857145E-2</v>
      </c>
      <c r="F14" s="1">
        <f t="shared" si="4"/>
        <v>0.224</v>
      </c>
    </row>
    <row r="15" spans="1:6" x14ac:dyDescent="0.3">
      <c r="A15" s="2" t="s">
        <v>139</v>
      </c>
      <c r="B15" s="2">
        <f>100*B8/B9</f>
        <v>3.850625</v>
      </c>
      <c r="C15" s="2">
        <f t="shared" ref="C15:F15" si="5">100*C8/C9</f>
        <v>4.2525000000000004</v>
      </c>
      <c r="D15" s="2">
        <f t="shared" si="5"/>
        <v>4.1391</v>
      </c>
      <c r="E15" s="2">
        <f t="shared" si="5"/>
        <v>3.5927272727272728</v>
      </c>
      <c r="F15" s="2">
        <f t="shared" si="5"/>
        <v>3.0333333333333332</v>
      </c>
    </row>
  </sheetData>
  <phoneticPr fontId="2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6282-9B2A-4983-AD6E-637E83CE7CA6}">
  <dimension ref="A1:AA12"/>
  <sheetViews>
    <sheetView zoomScale="70" zoomScaleNormal="70" workbookViewId="0">
      <selection sqref="A1:O9"/>
    </sheetView>
  </sheetViews>
  <sheetFormatPr defaultRowHeight="14" x14ac:dyDescent="0.3"/>
  <cols>
    <col min="1" max="1" width="17.4140625" style="15" bestFit="1" customWidth="1"/>
    <col min="2" max="2" width="11.58203125" customWidth="1"/>
    <col min="3" max="3" width="6.1640625" customWidth="1"/>
    <col min="4" max="4" width="8" customWidth="1"/>
    <col min="5" max="5" width="15.08203125" customWidth="1"/>
    <col min="6" max="7" width="6.1640625" customWidth="1"/>
    <col min="8" max="8" width="8" customWidth="1"/>
    <col min="9" max="9" width="15.08203125" customWidth="1"/>
    <col min="10" max="10" width="16.9140625" customWidth="1"/>
    <col min="11" max="13" width="8" customWidth="1"/>
    <col min="14" max="14" width="6.1640625" customWidth="1"/>
    <col min="15" max="15" width="8" customWidth="1"/>
    <col min="16" max="19" width="6.1640625" customWidth="1"/>
    <col min="20" max="20" width="8" customWidth="1"/>
    <col min="21" max="21" width="9.75" customWidth="1"/>
    <col min="22" max="22" width="8" customWidth="1"/>
    <col min="23" max="25" width="6.1640625" customWidth="1"/>
    <col min="26" max="26" width="20.08203125" customWidth="1"/>
    <col min="27" max="27" width="9.75" customWidth="1"/>
  </cols>
  <sheetData>
    <row r="1" spans="1:27" x14ac:dyDescent="0.3">
      <c r="A1" s="21" t="s">
        <v>141</v>
      </c>
      <c r="B1" s="22" t="s">
        <v>63</v>
      </c>
      <c r="C1" s="22" t="s">
        <v>64</v>
      </c>
      <c r="D1" s="22" t="s">
        <v>65</v>
      </c>
      <c r="E1" s="22" t="s">
        <v>66</v>
      </c>
      <c r="F1" s="22" t="s">
        <v>67</v>
      </c>
      <c r="G1" s="22" t="s">
        <v>68</v>
      </c>
      <c r="H1" s="22" t="s">
        <v>69</v>
      </c>
      <c r="I1" s="22" t="s">
        <v>70</v>
      </c>
      <c r="J1" s="22" t="s">
        <v>71</v>
      </c>
      <c r="K1" s="22" t="s">
        <v>72</v>
      </c>
      <c r="L1" s="22" t="s">
        <v>73</v>
      </c>
      <c r="M1" s="22" t="s">
        <v>74</v>
      </c>
      <c r="N1" s="22" t="s">
        <v>75</v>
      </c>
      <c r="O1" s="22" t="s">
        <v>76</v>
      </c>
      <c r="P1" s="22" t="s">
        <v>77</v>
      </c>
      <c r="Q1" s="22" t="s">
        <v>78</v>
      </c>
      <c r="R1" s="22" t="s">
        <v>79</v>
      </c>
      <c r="S1" s="22" t="s">
        <v>80</v>
      </c>
      <c r="T1" s="22" t="s">
        <v>81</v>
      </c>
      <c r="U1" s="22" t="s">
        <v>82</v>
      </c>
      <c r="V1" s="22" t="s">
        <v>83</v>
      </c>
      <c r="W1" s="22" t="s">
        <v>84</v>
      </c>
      <c r="X1" s="22" t="s">
        <v>85</v>
      </c>
      <c r="Y1" s="22" t="s">
        <v>86</v>
      </c>
      <c r="Z1" s="22" t="s">
        <v>87</v>
      </c>
      <c r="AA1" s="23" t="s">
        <v>88</v>
      </c>
    </row>
    <row r="2" spans="1:27" x14ac:dyDescent="0.3">
      <c r="A2" s="19" t="s">
        <v>12</v>
      </c>
      <c r="B2" s="27" t="s">
        <v>96</v>
      </c>
      <c r="C2" s="27" t="s">
        <v>96</v>
      </c>
      <c r="D2" s="27" t="s">
        <v>96</v>
      </c>
      <c r="E2" s="27" t="s">
        <v>96</v>
      </c>
      <c r="F2" s="27" t="s">
        <v>96</v>
      </c>
      <c r="G2" s="27" t="s">
        <v>96</v>
      </c>
      <c r="H2" s="4"/>
      <c r="I2" s="4"/>
      <c r="J2" s="4"/>
      <c r="K2" s="4"/>
      <c r="L2" s="4"/>
      <c r="M2" s="4"/>
      <c r="N2" s="27" t="s">
        <v>96</v>
      </c>
      <c r="O2" s="4"/>
      <c r="P2" s="4"/>
      <c r="Q2" s="4"/>
      <c r="R2" s="4"/>
      <c r="S2" s="4"/>
      <c r="T2" s="4"/>
      <c r="U2" s="4"/>
      <c r="V2" s="4"/>
      <c r="W2" s="4"/>
      <c r="X2" s="4"/>
      <c r="Y2" s="27" t="s">
        <v>96</v>
      </c>
      <c r="Z2" s="4"/>
      <c r="AA2" s="20"/>
    </row>
    <row r="3" spans="1:27" x14ac:dyDescent="0.3">
      <c r="A3" s="19" t="s">
        <v>89</v>
      </c>
      <c r="B3" s="27" t="s">
        <v>96</v>
      </c>
      <c r="C3" s="27" t="s">
        <v>96</v>
      </c>
      <c r="D3" s="27" t="s">
        <v>96</v>
      </c>
      <c r="E3" s="27" t="s">
        <v>96</v>
      </c>
      <c r="F3" s="27" t="s">
        <v>96</v>
      </c>
      <c r="G3" s="27" t="s">
        <v>96</v>
      </c>
      <c r="H3" s="4"/>
      <c r="I3" s="4"/>
      <c r="J3" s="27" t="s">
        <v>96</v>
      </c>
      <c r="K3" s="4"/>
      <c r="L3" s="4"/>
      <c r="M3" s="4"/>
      <c r="N3" s="4"/>
      <c r="O3" s="27" t="s">
        <v>140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0"/>
    </row>
    <row r="4" spans="1:27" x14ac:dyDescent="0.3">
      <c r="A4" s="19" t="s">
        <v>90</v>
      </c>
      <c r="B4" s="27" t="s">
        <v>96</v>
      </c>
      <c r="C4" s="27" t="s">
        <v>96</v>
      </c>
      <c r="D4" s="27" t="s">
        <v>96</v>
      </c>
      <c r="E4" s="27" t="s">
        <v>96</v>
      </c>
      <c r="F4" s="27" t="s">
        <v>96</v>
      </c>
      <c r="G4" s="27" t="s">
        <v>96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7" t="s">
        <v>140</v>
      </c>
      <c r="U4" s="4"/>
      <c r="V4" s="4"/>
      <c r="W4" s="4"/>
      <c r="X4" s="4"/>
      <c r="Y4" s="4"/>
      <c r="Z4" s="4"/>
      <c r="AA4" s="20"/>
    </row>
    <row r="5" spans="1:27" x14ac:dyDescent="0.3">
      <c r="A5" s="19" t="s">
        <v>91</v>
      </c>
      <c r="B5" s="27" t="s">
        <v>96</v>
      </c>
      <c r="C5" s="27" t="s">
        <v>96</v>
      </c>
      <c r="D5" s="27" t="s">
        <v>96</v>
      </c>
      <c r="E5" s="27" t="s">
        <v>96</v>
      </c>
      <c r="F5" s="27" t="s">
        <v>96</v>
      </c>
      <c r="G5" s="27" t="s">
        <v>96</v>
      </c>
      <c r="H5" s="4"/>
      <c r="I5" s="4"/>
      <c r="J5" s="27" t="s">
        <v>96</v>
      </c>
      <c r="K5" s="4"/>
      <c r="L5" s="27" t="s">
        <v>140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7" t="s">
        <v>96</v>
      </c>
      <c r="Z5" s="4"/>
      <c r="AA5" s="20"/>
    </row>
    <row r="6" spans="1:27" x14ac:dyDescent="0.3">
      <c r="A6" s="19" t="s">
        <v>92</v>
      </c>
      <c r="B6" s="27" t="s">
        <v>96</v>
      </c>
      <c r="C6" s="27" t="s">
        <v>96</v>
      </c>
      <c r="D6" s="27" t="s">
        <v>96</v>
      </c>
      <c r="E6" s="27" t="s">
        <v>96</v>
      </c>
      <c r="F6" s="27" t="s">
        <v>96</v>
      </c>
      <c r="G6" s="27" t="s">
        <v>96</v>
      </c>
      <c r="H6" s="4"/>
      <c r="I6" s="4"/>
      <c r="J6" s="4"/>
      <c r="K6" s="4"/>
      <c r="L6" s="4"/>
      <c r="M6" s="4"/>
      <c r="N6" s="27" t="s">
        <v>140</v>
      </c>
      <c r="O6" s="4"/>
      <c r="P6" s="4"/>
      <c r="Q6" s="4"/>
      <c r="R6" s="4"/>
      <c r="S6" s="4"/>
      <c r="T6" s="27" t="s">
        <v>140</v>
      </c>
      <c r="U6" s="4"/>
      <c r="V6" s="4"/>
      <c r="W6" s="4"/>
      <c r="X6" s="4"/>
      <c r="Y6" s="27" t="s">
        <v>96</v>
      </c>
      <c r="Z6" s="4"/>
      <c r="AA6" s="20"/>
    </row>
    <row r="7" spans="1:27" x14ac:dyDescent="0.3">
      <c r="A7" s="19" t="s">
        <v>93</v>
      </c>
      <c r="B7" s="27" t="s">
        <v>96</v>
      </c>
      <c r="C7" s="27" t="s">
        <v>96</v>
      </c>
      <c r="D7" s="27" t="s">
        <v>96</v>
      </c>
      <c r="E7" s="27" t="s">
        <v>96</v>
      </c>
      <c r="F7" s="27" t="s">
        <v>96</v>
      </c>
      <c r="G7" s="27" t="s">
        <v>96</v>
      </c>
      <c r="H7" s="4"/>
      <c r="I7" s="4"/>
      <c r="J7" s="27" t="s">
        <v>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0"/>
    </row>
    <row r="8" spans="1:27" x14ac:dyDescent="0.3">
      <c r="A8" s="19" t="s">
        <v>94</v>
      </c>
      <c r="B8" s="27" t="s">
        <v>96</v>
      </c>
      <c r="C8" s="27" t="s">
        <v>96</v>
      </c>
      <c r="D8" s="27" t="s">
        <v>96</v>
      </c>
      <c r="E8" s="27" t="s">
        <v>96</v>
      </c>
      <c r="F8" s="27" t="s">
        <v>96</v>
      </c>
      <c r="G8" s="27" t="s">
        <v>96</v>
      </c>
      <c r="H8" s="27" t="s">
        <v>96</v>
      </c>
      <c r="I8" s="4"/>
      <c r="J8" s="4"/>
      <c r="K8" s="4"/>
      <c r="L8" s="4"/>
      <c r="M8" s="27" t="s">
        <v>140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0"/>
    </row>
    <row r="9" spans="1:27" x14ac:dyDescent="0.3">
      <c r="A9" s="24" t="s">
        <v>95</v>
      </c>
      <c r="B9" s="28" t="s">
        <v>96</v>
      </c>
      <c r="C9" s="28" t="s">
        <v>96</v>
      </c>
      <c r="D9" s="28" t="s">
        <v>96</v>
      </c>
      <c r="E9" s="28" t="s">
        <v>96</v>
      </c>
      <c r="F9" s="28" t="s">
        <v>96</v>
      </c>
      <c r="G9" s="28" t="s">
        <v>96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8" t="s">
        <v>140</v>
      </c>
      <c r="T9" s="25"/>
      <c r="U9" s="25"/>
      <c r="V9" s="25"/>
      <c r="W9" s="25"/>
      <c r="X9" s="25"/>
      <c r="Y9" s="25"/>
      <c r="Z9" s="25"/>
      <c r="AA9" s="26"/>
    </row>
    <row r="10" spans="1:27" x14ac:dyDescent="0.3">
      <c r="A10"/>
    </row>
    <row r="11" spans="1:27" x14ac:dyDescent="0.3">
      <c r="A11"/>
    </row>
    <row r="12" spans="1:27" x14ac:dyDescent="0.3">
      <c r="A12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44E3E-81B5-466E-8803-8CBE2F2DFCB1}">
  <dimension ref="A1:AE45"/>
  <sheetViews>
    <sheetView topLeftCell="O1" workbookViewId="0">
      <selection activeCell="S1" sqref="S1:AE1048576"/>
    </sheetView>
  </sheetViews>
  <sheetFormatPr defaultRowHeight="14" x14ac:dyDescent="0.3"/>
  <cols>
    <col min="1" max="1" width="10.4140625" style="1" bestFit="1" customWidth="1"/>
    <col min="2" max="2" width="22.75" bestFit="1" customWidth="1"/>
    <col min="3" max="6" width="12.6640625" customWidth="1"/>
    <col min="7" max="16" width="8.6640625" customWidth="1"/>
    <col min="17" max="17" width="9.08203125" style="1" bestFit="1" customWidth="1"/>
    <col min="18" max="18" width="12.33203125" style="1" customWidth="1"/>
    <col min="19" max="19" width="8.6640625" style="1"/>
    <col min="20" max="30" width="8.6640625" customWidth="1"/>
    <col min="31" max="31" width="10.4140625" style="1" bestFit="1" customWidth="1"/>
  </cols>
  <sheetData>
    <row r="1" spans="1:31" s="16" customFormat="1" x14ac:dyDescent="0.3">
      <c r="A1" s="14" t="s">
        <v>142</v>
      </c>
      <c r="B1" s="29" t="s">
        <v>143</v>
      </c>
      <c r="C1" s="10" t="s">
        <v>0</v>
      </c>
      <c r="D1" s="10" t="s">
        <v>1</v>
      </c>
      <c r="E1" s="3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7" t="s">
        <v>123</v>
      </c>
      <c r="P1" s="31"/>
      <c r="Q1" s="17" t="s">
        <v>125</v>
      </c>
      <c r="R1" s="17" t="s">
        <v>128</v>
      </c>
      <c r="S1" s="10" t="s">
        <v>0</v>
      </c>
      <c r="T1" s="10" t="s">
        <v>1</v>
      </c>
      <c r="U1" s="30" t="s">
        <v>2</v>
      </c>
      <c r="V1" s="10" t="s">
        <v>3</v>
      </c>
      <c r="W1" s="10" t="s">
        <v>4</v>
      </c>
      <c r="X1" s="10" t="s">
        <v>5</v>
      </c>
      <c r="Y1" s="10" t="s">
        <v>6</v>
      </c>
      <c r="Z1" s="10" t="s">
        <v>7</v>
      </c>
      <c r="AA1" s="10" t="s">
        <v>8</v>
      </c>
      <c r="AB1" s="10" t="s">
        <v>9</v>
      </c>
      <c r="AC1" s="10" t="s">
        <v>10</v>
      </c>
      <c r="AD1" s="10" t="s">
        <v>11</v>
      </c>
      <c r="AE1" s="17" t="s">
        <v>127</v>
      </c>
    </row>
    <row r="2" spans="1:31" x14ac:dyDescent="0.3">
      <c r="A2" s="38" t="s">
        <v>107</v>
      </c>
      <c r="B2" s="31" t="s">
        <v>97</v>
      </c>
      <c r="C2" s="31">
        <v>0.1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 t="s">
        <v>124</v>
      </c>
      <c r="P2" s="31"/>
      <c r="Q2" s="4">
        <v>0.1</v>
      </c>
      <c r="R2" s="4" t="s">
        <v>129</v>
      </c>
      <c r="S2" s="4" t="str">
        <f t="shared" ref="S2:S18" si="0">IF(C2&gt;Q2,"超标","未超标")</f>
        <v>未超标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4" t="s">
        <v>124</v>
      </c>
    </row>
    <row r="3" spans="1:31" x14ac:dyDescent="0.3">
      <c r="A3" s="38"/>
      <c r="B3" s="31" t="s">
        <v>98</v>
      </c>
      <c r="C3" s="31">
        <v>0.05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 t="s">
        <v>124</v>
      </c>
      <c r="P3" s="31"/>
      <c r="Q3" s="4">
        <v>0.1</v>
      </c>
      <c r="R3" s="4" t="s">
        <v>129</v>
      </c>
      <c r="S3" s="4" t="str">
        <f t="shared" si="0"/>
        <v>未超标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4" t="s">
        <v>124</v>
      </c>
    </row>
    <row r="4" spans="1:31" x14ac:dyDescent="0.3">
      <c r="A4" s="38"/>
      <c r="B4" s="31" t="s">
        <v>99</v>
      </c>
      <c r="C4" s="31">
        <v>0.05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" t="s">
        <v>124</v>
      </c>
      <c r="P4" s="31"/>
      <c r="Q4" s="4">
        <v>0.05</v>
      </c>
      <c r="R4" s="4" t="s">
        <v>129</v>
      </c>
      <c r="S4" s="4" t="str">
        <f t="shared" si="0"/>
        <v>未超标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4" t="s">
        <v>124</v>
      </c>
    </row>
    <row r="5" spans="1:31" x14ac:dyDescent="0.3">
      <c r="A5" s="38" t="s">
        <v>108</v>
      </c>
      <c r="B5" s="31" t="s">
        <v>101</v>
      </c>
      <c r="C5" s="31">
        <v>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4" t="s">
        <v>124</v>
      </c>
      <c r="P5" s="31"/>
      <c r="Q5" s="4" t="s">
        <v>124</v>
      </c>
      <c r="R5" s="4" t="s">
        <v>124</v>
      </c>
      <c r="S5" s="4" t="str">
        <f t="shared" si="0"/>
        <v>未超标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4" t="s">
        <v>124</v>
      </c>
    </row>
    <row r="6" spans="1:31" x14ac:dyDescent="0.3">
      <c r="A6" s="38"/>
      <c r="B6" s="31" t="s">
        <v>62</v>
      </c>
      <c r="C6" s="31">
        <v>800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" t="s">
        <v>124</v>
      </c>
      <c r="P6" s="31"/>
      <c r="Q6" s="4" t="s">
        <v>124</v>
      </c>
      <c r="R6" s="4" t="s">
        <v>124</v>
      </c>
      <c r="S6" s="4" t="str">
        <f t="shared" si="0"/>
        <v>未超标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4" t="s">
        <v>124</v>
      </c>
    </row>
    <row r="7" spans="1:31" x14ac:dyDescent="0.3">
      <c r="A7" s="38"/>
      <c r="B7" s="31" t="s">
        <v>102</v>
      </c>
      <c r="C7" s="31">
        <v>1000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4" t="s">
        <v>124</v>
      </c>
      <c r="P7" s="31"/>
      <c r="Q7" s="4" t="s">
        <v>124</v>
      </c>
      <c r="R7" s="4" t="s">
        <v>124</v>
      </c>
      <c r="S7" s="4" t="str">
        <f t="shared" si="0"/>
        <v>未超标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4" t="s">
        <v>124</v>
      </c>
    </row>
    <row r="8" spans="1:31" x14ac:dyDescent="0.3">
      <c r="A8" s="38"/>
      <c r="B8" s="31" t="s">
        <v>65</v>
      </c>
      <c r="C8" s="31">
        <v>100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" t="s">
        <v>124</v>
      </c>
      <c r="P8" s="31"/>
      <c r="Q8" s="4" t="s">
        <v>124</v>
      </c>
      <c r="R8" s="4" t="s">
        <v>124</v>
      </c>
      <c r="S8" s="4" t="str">
        <f t="shared" si="0"/>
        <v>未超标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4" t="s">
        <v>124</v>
      </c>
    </row>
    <row r="9" spans="1:31" x14ac:dyDescent="0.3">
      <c r="A9" s="38"/>
      <c r="B9" s="31" t="s">
        <v>64</v>
      </c>
      <c r="C9" s="31">
        <v>20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4" t="s">
        <v>124</v>
      </c>
      <c r="P9" s="31"/>
      <c r="Q9" s="4" t="s">
        <v>124</v>
      </c>
      <c r="R9" s="4" t="s">
        <v>124</v>
      </c>
      <c r="S9" s="4" t="str">
        <f t="shared" si="0"/>
        <v>未超标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4" t="s">
        <v>124</v>
      </c>
    </row>
    <row r="10" spans="1:31" x14ac:dyDescent="0.3">
      <c r="A10" s="38"/>
      <c r="B10" s="31" t="s">
        <v>103</v>
      </c>
      <c r="C10" s="31">
        <v>80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4" t="s">
        <v>124</v>
      </c>
      <c r="P10" s="31"/>
      <c r="Q10" s="4" t="s">
        <v>124</v>
      </c>
      <c r="R10" s="4" t="s">
        <v>124</v>
      </c>
      <c r="S10" s="4" t="str">
        <f t="shared" si="0"/>
        <v>未超标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4" t="s">
        <v>124</v>
      </c>
    </row>
    <row r="11" spans="1:31" hidden="1" x14ac:dyDescent="0.3">
      <c r="A11" s="38"/>
      <c r="B11" s="31" t="s">
        <v>67</v>
      </c>
      <c r="C11" s="31">
        <v>80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" t="s">
        <v>124</v>
      </c>
      <c r="P11" s="31"/>
      <c r="Q11" s="4" t="s">
        <v>124</v>
      </c>
      <c r="R11" s="4" t="s">
        <v>124</v>
      </c>
      <c r="S11" s="4" t="str">
        <f t="shared" si="0"/>
        <v>未超标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4" t="s">
        <v>124</v>
      </c>
    </row>
    <row r="12" spans="1:31" hidden="1" x14ac:dyDescent="0.3">
      <c r="A12" s="38"/>
      <c r="B12" s="31" t="s">
        <v>68</v>
      </c>
      <c r="C12" s="31">
        <v>80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4" t="s">
        <v>124</v>
      </c>
      <c r="P12" s="31"/>
      <c r="Q12" s="4" t="s">
        <v>124</v>
      </c>
      <c r="R12" s="4" t="s">
        <v>124</v>
      </c>
      <c r="S12" s="4" t="str">
        <f t="shared" si="0"/>
        <v>未超标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4" t="s">
        <v>124</v>
      </c>
    </row>
    <row r="13" spans="1:31" hidden="1" x14ac:dyDescent="0.3">
      <c r="A13" s="38"/>
      <c r="B13" s="31" t="s">
        <v>104</v>
      </c>
      <c r="C13" s="31">
        <v>0.5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4" t="s">
        <v>124</v>
      </c>
      <c r="P13" s="31"/>
      <c r="Q13" s="4" t="s">
        <v>124</v>
      </c>
      <c r="R13" s="4" t="s">
        <v>124</v>
      </c>
      <c r="S13" s="4" t="str">
        <f t="shared" si="0"/>
        <v>未超标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4" t="s">
        <v>124</v>
      </c>
    </row>
    <row r="14" spans="1:31" hidden="1" x14ac:dyDescent="0.3">
      <c r="A14" s="38"/>
      <c r="B14" s="31" t="s">
        <v>73</v>
      </c>
      <c r="C14" s="31">
        <v>0.1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4" t="s">
        <v>124</v>
      </c>
      <c r="P14" s="31"/>
      <c r="Q14" s="4" t="s">
        <v>124</v>
      </c>
      <c r="R14" s="4" t="s">
        <v>124</v>
      </c>
      <c r="S14" s="4" t="str">
        <f t="shared" si="0"/>
        <v>未超标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4" t="s">
        <v>124</v>
      </c>
    </row>
    <row r="15" spans="1:31" hidden="1" x14ac:dyDescent="0.3">
      <c r="A15" s="38"/>
      <c r="B15" s="31" t="s">
        <v>105</v>
      </c>
      <c r="C15" s="31">
        <v>0.2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4" t="s">
        <v>124</v>
      </c>
      <c r="P15" s="31"/>
      <c r="Q15" s="4" t="s">
        <v>124</v>
      </c>
      <c r="R15" s="4" t="s">
        <v>124</v>
      </c>
      <c r="S15" s="4" t="str">
        <f t="shared" si="0"/>
        <v>未超标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4" t="s">
        <v>124</v>
      </c>
    </row>
    <row r="16" spans="1:31" hidden="1" x14ac:dyDescent="0.3">
      <c r="A16" s="38"/>
      <c r="B16" s="31" t="s">
        <v>76</v>
      </c>
      <c r="C16" s="31">
        <v>0.5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4" t="s">
        <v>124</v>
      </c>
      <c r="P16" s="31"/>
      <c r="Q16" s="4" t="s">
        <v>124</v>
      </c>
      <c r="R16" s="4" t="s">
        <v>124</v>
      </c>
      <c r="S16" s="4" t="str">
        <f t="shared" si="0"/>
        <v>未超标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4" t="s">
        <v>124</v>
      </c>
    </row>
    <row r="17" spans="1:31" hidden="1" x14ac:dyDescent="0.3">
      <c r="A17" s="38"/>
      <c r="B17" s="31" t="s">
        <v>88</v>
      </c>
      <c r="C17" s="31">
        <v>0.2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" t="s">
        <v>124</v>
      </c>
      <c r="P17" s="31"/>
      <c r="Q17" s="4" t="s">
        <v>124</v>
      </c>
      <c r="R17" s="4" t="s">
        <v>124</v>
      </c>
      <c r="S17" s="4" t="str">
        <f t="shared" si="0"/>
        <v>未超标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4" t="s">
        <v>124</v>
      </c>
    </row>
    <row r="18" spans="1:31" hidden="1" x14ac:dyDescent="0.3">
      <c r="A18" s="38"/>
      <c r="B18" s="31" t="s">
        <v>106</v>
      </c>
      <c r="C18" s="31">
        <v>0.5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" t="s">
        <v>124</v>
      </c>
      <c r="P18" s="31"/>
      <c r="Q18" s="4" t="s">
        <v>124</v>
      </c>
      <c r="R18" s="4" t="s">
        <v>124</v>
      </c>
      <c r="S18" s="4" t="str">
        <f t="shared" si="0"/>
        <v>未超标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4" t="s">
        <v>124</v>
      </c>
    </row>
    <row r="19" spans="1:31" x14ac:dyDescent="0.3">
      <c r="A19" s="38" t="s">
        <v>109</v>
      </c>
      <c r="B19" s="31" t="s">
        <v>101</v>
      </c>
      <c r="C19" s="31">
        <v>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" t="s">
        <v>124</v>
      </c>
      <c r="P19" s="31"/>
      <c r="Q19" s="32" t="s">
        <v>126</v>
      </c>
      <c r="R19" s="4" t="s">
        <v>124</v>
      </c>
      <c r="S19" s="4" t="str">
        <f>IF(6&lt;C19&lt;9,"超标","未超标")</f>
        <v>未超标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4" t="s">
        <v>124</v>
      </c>
    </row>
    <row r="20" spans="1:31" x14ac:dyDescent="0.3">
      <c r="A20" s="38"/>
      <c r="B20" s="31" t="s">
        <v>62</v>
      </c>
      <c r="C20" s="31">
        <v>400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" t="s">
        <v>124</v>
      </c>
      <c r="P20" s="31"/>
      <c r="Q20" s="4">
        <v>500</v>
      </c>
      <c r="R20" s="4" t="s">
        <v>129</v>
      </c>
      <c r="S20" s="4" t="str">
        <f t="shared" ref="S20:S32" si="1">IF(C20&gt;Q20,"超标","未超标")</f>
        <v>未超标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4" t="s">
        <v>124</v>
      </c>
    </row>
    <row r="21" spans="1:31" x14ac:dyDescent="0.3">
      <c r="A21" s="38"/>
      <c r="B21" s="31" t="s">
        <v>102</v>
      </c>
      <c r="C21" s="31">
        <v>500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" t="s">
        <v>124</v>
      </c>
      <c r="P21" s="31"/>
      <c r="Q21" s="4">
        <v>200</v>
      </c>
      <c r="R21" s="4" t="s">
        <v>129</v>
      </c>
      <c r="S21" s="4" t="str">
        <f t="shared" si="1"/>
        <v>超标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4" t="s">
        <v>124</v>
      </c>
    </row>
    <row r="22" spans="1:31" x14ac:dyDescent="0.3">
      <c r="A22" s="38"/>
      <c r="B22" s="31" t="s">
        <v>65</v>
      </c>
      <c r="C22" s="31">
        <v>100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" t="s">
        <v>124</v>
      </c>
      <c r="P22" s="31"/>
      <c r="Q22" s="4">
        <v>80</v>
      </c>
      <c r="R22" s="4" t="s">
        <v>129</v>
      </c>
      <c r="S22" s="4" t="str">
        <f t="shared" si="1"/>
        <v>超标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4" t="s">
        <v>124</v>
      </c>
    </row>
    <row r="23" spans="1:31" x14ac:dyDescent="0.3">
      <c r="A23" s="38"/>
      <c r="B23" s="31" t="s">
        <v>64</v>
      </c>
      <c r="C23" s="31">
        <v>20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" t="s">
        <v>124</v>
      </c>
      <c r="P23" s="31"/>
      <c r="Q23" s="4">
        <v>20</v>
      </c>
      <c r="R23" s="4" t="s">
        <v>129</v>
      </c>
      <c r="S23" s="4" t="str">
        <f t="shared" si="1"/>
        <v>未超标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4" t="s">
        <v>124</v>
      </c>
    </row>
    <row r="24" spans="1:31" hidden="1" x14ac:dyDescent="0.3">
      <c r="A24" s="38"/>
      <c r="B24" s="31" t="s">
        <v>103</v>
      </c>
      <c r="C24" s="31">
        <v>80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4" t="s">
        <v>124</v>
      </c>
      <c r="P24" s="31"/>
      <c r="Q24" s="4">
        <v>30</v>
      </c>
      <c r="R24" s="4" t="s">
        <v>129</v>
      </c>
      <c r="S24" s="4" t="str">
        <f t="shared" si="1"/>
        <v>超标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" t="s">
        <v>124</v>
      </c>
    </row>
    <row r="25" spans="1:31" hidden="1" x14ac:dyDescent="0.3">
      <c r="A25" s="38"/>
      <c r="B25" s="31" t="s">
        <v>67</v>
      </c>
      <c r="C25" s="31">
        <v>20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4" t="s">
        <v>124</v>
      </c>
      <c r="P25" s="31"/>
      <c r="Q25" s="4">
        <v>50</v>
      </c>
      <c r="R25" s="4" t="s">
        <v>129</v>
      </c>
      <c r="S25" s="4" t="str">
        <f t="shared" si="1"/>
        <v>未超标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4" t="s">
        <v>124</v>
      </c>
    </row>
    <row r="26" spans="1:31" hidden="1" x14ac:dyDescent="0.3">
      <c r="A26" s="38"/>
      <c r="B26" s="31" t="s">
        <v>68</v>
      </c>
      <c r="C26" s="31">
        <v>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4" t="s">
        <v>124</v>
      </c>
      <c r="P26" s="31"/>
      <c r="Q26" s="4">
        <v>5</v>
      </c>
      <c r="R26" s="4" t="s">
        <v>129</v>
      </c>
      <c r="S26" s="4" t="str">
        <f t="shared" si="1"/>
        <v>未超标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4" t="s">
        <v>124</v>
      </c>
    </row>
    <row r="27" spans="1:31" hidden="1" x14ac:dyDescent="0.3">
      <c r="A27" s="38"/>
      <c r="B27" s="31" t="s">
        <v>104</v>
      </c>
      <c r="C27" s="31">
        <v>0.5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4" t="s">
        <v>124</v>
      </c>
      <c r="P27" s="31"/>
      <c r="Q27" s="4">
        <v>10</v>
      </c>
      <c r="R27" s="4" t="s">
        <v>129</v>
      </c>
      <c r="S27" s="4" t="str">
        <f t="shared" si="1"/>
        <v>未超标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4" t="s">
        <v>124</v>
      </c>
    </row>
    <row r="28" spans="1:31" hidden="1" x14ac:dyDescent="0.3">
      <c r="A28" s="38"/>
      <c r="B28" s="31" t="s">
        <v>73</v>
      </c>
      <c r="C28" s="31">
        <v>0.1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4" t="s">
        <v>124</v>
      </c>
      <c r="P28" s="31"/>
      <c r="Q28" s="4">
        <v>0.5</v>
      </c>
      <c r="R28" s="4" t="s">
        <v>129</v>
      </c>
      <c r="S28" s="4" t="str">
        <f t="shared" si="1"/>
        <v>未超标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4" t="s">
        <v>124</v>
      </c>
    </row>
    <row r="29" spans="1:31" hidden="1" x14ac:dyDescent="0.3">
      <c r="A29" s="38"/>
      <c r="B29" s="31" t="s">
        <v>105</v>
      </c>
      <c r="C29" s="31">
        <v>0.1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" t="s">
        <v>124</v>
      </c>
      <c r="P29" s="31"/>
      <c r="Q29" s="4">
        <v>0.5</v>
      </c>
      <c r="R29" s="4" t="s">
        <v>129</v>
      </c>
      <c r="S29" s="4" t="str">
        <f t="shared" si="1"/>
        <v>未超标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4" t="s">
        <v>124</v>
      </c>
    </row>
    <row r="30" spans="1:31" hidden="1" x14ac:dyDescent="0.3">
      <c r="A30" s="38"/>
      <c r="B30" s="31" t="s">
        <v>76</v>
      </c>
      <c r="C30" s="31">
        <v>0.5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" t="s">
        <v>124</v>
      </c>
      <c r="P30" s="31"/>
      <c r="Q30" s="4">
        <v>0.01</v>
      </c>
      <c r="R30" s="4" t="s">
        <v>129</v>
      </c>
      <c r="S30" s="4" t="str">
        <f t="shared" si="1"/>
        <v>超标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4" t="s">
        <v>124</v>
      </c>
    </row>
    <row r="31" spans="1:31" hidden="1" x14ac:dyDescent="0.3">
      <c r="A31" s="38"/>
      <c r="B31" s="31" t="s">
        <v>88</v>
      </c>
      <c r="C31" s="31">
        <v>0.1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" t="s">
        <v>124</v>
      </c>
      <c r="P31" s="31"/>
      <c r="Q31" s="4">
        <v>0.2</v>
      </c>
      <c r="R31" s="4" t="s">
        <v>129</v>
      </c>
      <c r="S31" s="4" t="str">
        <f t="shared" si="1"/>
        <v>未超标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" t="s">
        <v>124</v>
      </c>
    </row>
    <row r="32" spans="1:31" hidden="1" x14ac:dyDescent="0.3">
      <c r="A32" s="38"/>
      <c r="B32" s="31" t="s">
        <v>106</v>
      </c>
      <c r="C32" s="31">
        <v>0.1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" t="s">
        <v>124</v>
      </c>
      <c r="P32" s="31"/>
      <c r="Q32" s="4">
        <v>0.1</v>
      </c>
      <c r="R32" s="4" t="s">
        <v>129</v>
      </c>
      <c r="S32" s="4" t="str">
        <f t="shared" si="1"/>
        <v>未超标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" t="s">
        <v>124</v>
      </c>
    </row>
    <row r="33" spans="1:31" x14ac:dyDescent="0.3">
      <c r="A33" s="4" t="s">
        <v>100</v>
      </c>
      <c r="B33" s="31" t="s">
        <v>122</v>
      </c>
      <c r="C33" s="31">
        <v>80000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4"/>
      <c r="P33" s="31"/>
      <c r="Q33" s="4">
        <v>6000</v>
      </c>
      <c r="R33" s="4" t="s">
        <v>130</v>
      </c>
      <c r="S33" s="4" t="str">
        <f>IF(C33&gt;Q33*30,"超标","未超标")</f>
        <v>未超标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" t="str">
        <f>IF(O33&gt;Q33*365,"超标","未超标")</f>
        <v>未超标</v>
      </c>
    </row>
    <row r="34" spans="1:31" x14ac:dyDescent="0.3">
      <c r="A34" s="36" t="s">
        <v>100</v>
      </c>
      <c r="B34" s="31" t="s">
        <v>110</v>
      </c>
      <c r="C34" s="31">
        <f>C20*$C$33*1000/(10^9)</f>
        <v>32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>
        <f>SUM(C34:N34)</f>
        <v>32</v>
      </c>
      <c r="P34" s="31"/>
      <c r="Q34" s="4">
        <v>180</v>
      </c>
      <c r="R34" s="4" t="s">
        <v>131</v>
      </c>
      <c r="S34" s="4" t="s">
        <v>124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" t="str">
        <f>IF(O34&gt;Q34,"超标","未超标")</f>
        <v>未超标</v>
      </c>
    </row>
    <row r="35" spans="1:31" x14ac:dyDescent="0.3">
      <c r="A35" s="36"/>
      <c r="B35" s="31" t="s">
        <v>111</v>
      </c>
      <c r="C35" s="31">
        <f t="shared" ref="C35:C37" si="2">C21*$C$33*1000/(10^9)</f>
        <v>40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>
        <f t="shared" ref="O35:O45" si="3">SUM(C35:N35)</f>
        <v>40</v>
      </c>
      <c r="P35" s="31"/>
      <c r="Q35" s="4">
        <v>200</v>
      </c>
      <c r="R35" s="4" t="s">
        <v>131</v>
      </c>
      <c r="S35" s="4" t="s">
        <v>124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4" t="str">
        <f t="shared" ref="AE35:AE38" si="4">IF(O35&gt;Q35,"超标","未超标")</f>
        <v>未超标</v>
      </c>
    </row>
    <row r="36" spans="1:31" x14ac:dyDescent="0.3">
      <c r="A36" s="36"/>
      <c r="B36" s="31" t="s">
        <v>112</v>
      </c>
      <c r="C36" s="31">
        <f t="shared" si="2"/>
        <v>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>
        <f t="shared" si="3"/>
        <v>8</v>
      </c>
      <c r="P36" s="31"/>
      <c r="Q36" s="4">
        <v>150</v>
      </c>
      <c r="R36" s="4" t="s">
        <v>131</v>
      </c>
      <c r="S36" s="4" t="s">
        <v>124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4" t="str">
        <f t="shared" si="4"/>
        <v>未超标</v>
      </c>
    </row>
    <row r="37" spans="1:31" x14ac:dyDescent="0.3">
      <c r="A37" s="36"/>
      <c r="B37" s="31" t="s">
        <v>113</v>
      </c>
      <c r="C37" s="31">
        <f t="shared" si="2"/>
        <v>1.6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>
        <f t="shared" si="3"/>
        <v>1.6</v>
      </c>
      <c r="P37" s="31"/>
      <c r="Q37" s="4">
        <v>110</v>
      </c>
      <c r="R37" s="4" t="s">
        <v>131</v>
      </c>
      <c r="S37" s="4" t="s">
        <v>124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" t="str">
        <f t="shared" si="4"/>
        <v>未超标</v>
      </c>
    </row>
    <row r="38" spans="1:31" hidden="1" x14ac:dyDescent="0.3">
      <c r="A38" s="36"/>
      <c r="B38" s="31" t="s">
        <v>114</v>
      </c>
      <c r="C38" s="31">
        <f>C25*$C$33*1000/(10^9)</f>
        <v>1.6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>
        <f t="shared" si="3"/>
        <v>1.6</v>
      </c>
      <c r="P38" s="31"/>
      <c r="Q38" s="4">
        <v>50</v>
      </c>
      <c r="R38" s="4" t="s">
        <v>131</v>
      </c>
      <c r="S38" s="4" t="s">
        <v>124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" t="str">
        <f t="shared" si="4"/>
        <v>未超标</v>
      </c>
    </row>
    <row r="39" spans="1:31" hidden="1" x14ac:dyDescent="0.3">
      <c r="A39" s="36"/>
      <c r="B39" s="31" t="s">
        <v>115</v>
      </c>
      <c r="C39" s="31">
        <f>C26*$C$33*1000/(10^6)</f>
        <v>400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>
        <f t="shared" si="3"/>
        <v>400</v>
      </c>
      <c r="P39" s="31"/>
      <c r="Q39" s="4" t="s">
        <v>124</v>
      </c>
      <c r="R39" s="4" t="s">
        <v>124</v>
      </c>
      <c r="S39" s="4" t="s">
        <v>124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4" t="s">
        <v>124</v>
      </c>
    </row>
    <row r="40" spans="1:31" hidden="1" x14ac:dyDescent="0.3">
      <c r="A40" s="36"/>
      <c r="B40" s="31" t="s">
        <v>116</v>
      </c>
      <c r="C40" s="31">
        <f t="shared" ref="C40:C45" si="5">C27*$C$33*1000/(10^6)</f>
        <v>40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>
        <f t="shared" si="3"/>
        <v>40</v>
      </c>
      <c r="P40" s="31"/>
      <c r="Q40" s="4" t="s">
        <v>124</v>
      </c>
      <c r="R40" s="4" t="s">
        <v>124</v>
      </c>
      <c r="S40" s="4" t="s">
        <v>124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4" t="s">
        <v>124</v>
      </c>
    </row>
    <row r="41" spans="1:31" hidden="1" x14ac:dyDescent="0.3">
      <c r="A41" s="36"/>
      <c r="B41" s="31" t="s">
        <v>117</v>
      </c>
      <c r="C41" s="31">
        <f t="shared" si="5"/>
        <v>8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>
        <f t="shared" si="3"/>
        <v>8</v>
      </c>
      <c r="P41" s="31"/>
      <c r="Q41" s="4" t="s">
        <v>124</v>
      </c>
      <c r="R41" s="4" t="s">
        <v>124</v>
      </c>
      <c r="S41" s="4" t="s">
        <v>124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4" t="s">
        <v>124</v>
      </c>
    </row>
    <row r="42" spans="1:31" hidden="1" x14ac:dyDescent="0.3">
      <c r="A42" s="36"/>
      <c r="B42" s="31" t="s">
        <v>118</v>
      </c>
      <c r="C42" s="31">
        <f t="shared" si="5"/>
        <v>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>
        <f t="shared" si="3"/>
        <v>8</v>
      </c>
      <c r="P42" s="31"/>
      <c r="Q42" s="4" t="s">
        <v>124</v>
      </c>
      <c r="R42" s="4" t="s">
        <v>124</v>
      </c>
      <c r="S42" s="4" t="s">
        <v>124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4" t="s">
        <v>124</v>
      </c>
    </row>
    <row r="43" spans="1:31" hidden="1" x14ac:dyDescent="0.3">
      <c r="A43" s="36"/>
      <c r="B43" s="31" t="s">
        <v>119</v>
      </c>
      <c r="C43" s="31">
        <f t="shared" si="5"/>
        <v>40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>
        <f t="shared" si="3"/>
        <v>40</v>
      </c>
      <c r="P43" s="31"/>
      <c r="Q43" s="4" t="s">
        <v>124</v>
      </c>
      <c r="R43" s="4" t="s">
        <v>124</v>
      </c>
      <c r="S43" s="4" t="s">
        <v>124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4" t="s">
        <v>124</v>
      </c>
    </row>
    <row r="44" spans="1:31" hidden="1" x14ac:dyDescent="0.3">
      <c r="A44" s="36"/>
      <c r="B44" s="31" t="s">
        <v>120</v>
      </c>
      <c r="C44" s="31">
        <f t="shared" si="5"/>
        <v>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>
        <f t="shared" si="3"/>
        <v>8</v>
      </c>
      <c r="P44" s="31"/>
      <c r="Q44" s="4" t="s">
        <v>124</v>
      </c>
      <c r="R44" s="4" t="s">
        <v>124</v>
      </c>
      <c r="S44" s="4" t="s">
        <v>124</v>
      </c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4" t="s">
        <v>124</v>
      </c>
    </row>
    <row r="45" spans="1:31" hidden="1" x14ac:dyDescent="0.3">
      <c r="A45" s="36"/>
      <c r="B45" s="31" t="s">
        <v>121</v>
      </c>
      <c r="C45" s="31">
        <f t="shared" si="5"/>
        <v>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>
        <f t="shared" si="3"/>
        <v>8</v>
      </c>
      <c r="P45" s="31"/>
      <c r="Q45" s="4" t="s">
        <v>124</v>
      </c>
      <c r="R45" s="4" t="s">
        <v>124</v>
      </c>
      <c r="S45" s="4" t="s">
        <v>124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4" t="s">
        <v>124</v>
      </c>
    </row>
  </sheetData>
  <mergeCells count="4">
    <mergeCell ref="A2:A4"/>
    <mergeCell ref="A5:A18"/>
    <mergeCell ref="A19:A32"/>
    <mergeCell ref="A34:A4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85AA-E8AF-40CC-A2EE-1EE57BED11B9}">
  <dimension ref="A1:AA13"/>
  <sheetViews>
    <sheetView showFormulas="1" tabSelected="1" topLeftCell="I1" workbookViewId="0">
      <selection activeCell="N18" sqref="N18"/>
    </sheetView>
  </sheetViews>
  <sheetFormatPr defaultRowHeight="14" x14ac:dyDescent="0.3"/>
  <cols>
    <col min="1" max="1" width="15.08203125" bestFit="1" customWidth="1"/>
    <col min="2" max="2" width="4.58203125" bestFit="1" customWidth="1"/>
    <col min="3" max="3" width="4.75" bestFit="1" customWidth="1"/>
    <col min="4" max="4" width="4.9140625" customWidth="1"/>
    <col min="5" max="13" width="8.6640625" customWidth="1"/>
    <col min="14" max="14" width="4.9140625" bestFit="1" customWidth="1"/>
    <col min="15" max="15" width="5" bestFit="1" customWidth="1"/>
    <col min="16" max="16" width="4.58203125" bestFit="1" customWidth="1"/>
    <col min="17" max="17" width="4.75" customWidth="1"/>
    <col min="18" max="26" width="8.6640625" customWidth="1"/>
    <col min="27" max="27" width="6" bestFit="1" customWidth="1"/>
  </cols>
  <sheetData>
    <row r="1" spans="1:27" x14ac:dyDescent="0.3">
      <c r="A1" s="42" t="s">
        <v>146</v>
      </c>
      <c r="B1" s="39">
        <v>2018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39">
        <v>2019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</row>
    <row r="2" spans="1:27" x14ac:dyDescent="0.3">
      <c r="A2" s="43"/>
      <c r="B2" s="4">
        <v>2018.1</v>
      </c>
      <c r="C2" s="4">
        <v>2018.2</v>
      </c>
      <c r="D2" s="4">
        <v>2018.3</v>
      </c>
      <c r="E2" s="4">
        <v>2018.4</v>
      </c>
      <c r="F2" s="4">
        <v>2018.5</v>
      </c>
      <c r="G2" s="4">
        <v>2018.6</v>
      </c>
      <c r="H2" s="4">
        <v>2018.7</v>
      </c>
      <c r="I2" s="4">
        <v>2018.8</v>
      </c>
      <c r="J2" s="4">
        <v>2018.9</v>
      </c>
      <c r="K2" s="33">
        <v>2018.1</v>
      </c>
      <c r="L2" s="4">
        <v>2018.11</v>
      </c>
      <c r="M2" s="4">
        <v>2018.12</v>
      </c>
      <c r="N2" s="4" t="s">
        <v>39</v>
      </c>
      <c r="O2" s="4">
        <v>2019.1</v>
      </c>
      <c r="P2" s="4">
        <v>2019.2</v>
      </c>
      <c r="Q2" s="4">
        <v>2019.3</v>
      </c>
      <c r="R2" s="4">
        <v>2019.4</v>
      </c>
      <c r="S2" s="4">
        <v>2019.5</v>
      </c>
      <c r="T2" s="4">
        <v>2019.6</v>
      </c>
      <c r="U2" s="4">
        <v>2019.7</v>
      </c>
      <c r="V2" s="4">
        <v>2019.8</v>
      </c>
      <c r="W2" s="4">
        <v>2019.9</v>
      </c>
      <c r="X2" s="33">
        <v>2019.1</v>
      </c>
      <c r="Y2" s="4">
        <v>2019.11</v>
      </c>
      <c r="Z2" s="4">
        <v>2019.12</v>
      </c>
      <c r="AA2" s="4" t="s">
        <v>39</v>
      </c>
    </row>
    <row r="3" spans="1:27" x14ac:dyDescent="0.3">
      <c r="A3" s="4" t="s">
        <v>132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">
      <c r="A4" s="4" t="s">
        <v>110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">
      <c r="A5" s="4" t="s">
        <v>111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">
      <c r="A6" s="4" t="s">
        <v>112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">
      <c r="A7" s="4" t="s">
        <v>113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A8" s="4" t="s">
        <v>133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">
      <c r="A9" s="4" t="s">
        <v>114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4" t="s">
        <v>134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4" t="s">
        <v>135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4" t="s">
        <v>144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4" t="s">
        <v>145</v>
      </c>
      <c r="B13" s="4" t="e">
        <f>B10/B12</f>
        <v>#DIV/0!</v>
      </c>
      <c r="C13" s="4" t="e">
        <f t="shared" ref="C13:AA13" si="0">C10/C12</f>
        <v>#DIV/0!</v>
      </c>
      <c r="D13" s="4" t="e">
        <f t="shared" si="0"/>
        <v>#DIV/0!</v>
      </c>
      <c r="E13" s="4" t="e">
        <f t="shared" si="0"/>
        <v>#DIV/0!</v>
      </c>
      <c r="F13" s="4" t="e">
        <f t="shared" si="0"/>
        <v>#DIV/0!</v>
      </c>
      <c r="G13" s="4" t="e">
        <f t="shared" si="0"/>
        <v>#DIV/0!</v>
      </c>
      <c r="H13" s="4" t="e">
        <f t="shared" si="0"/>
        <v>#DIV/0!</v>
      </c>
      <c r="I13" s="4" t="e">
        <f t="shared" si="0"/>
        <v>#DIV/0!</v>
      </c>
      <c r="J13" s="4" t="e">
        <f t="shared" si="0"/>
        <v>#DIV/0!</v>
      </c>
      <c r="K13" s="4" t="e">
        <f t="shared" si="0"/>
        <v>#DIV/0!</v>
      </c>
      <c r="L13" s="4" t="e">
        <f t="shared" si="0"/>
        <v>#DIV/0!</v>
      </c>
      <c r="M13" s="4" t="e">
        <f t="shared" si="0"/>
        <v>#DIV/0!</v>
      </c>
      <c r="N13" s="4" t="e">
        <f t="shared" si="0"/>
        <v>#DIV/0!</v>
      </c>
      <c r="O13" s="4" t="e">
        <f t="shared" si="0"/>
        <v>#DIV/0!</v>
      </c>
      <c r="P13" s="4" t="e">
        <f t="shared" si="0"/>
        <v>#DIV/0!</v>
      </c>
      <c r="Q13" s="4" t="e">
        <f t="shared" si="0"/>
        <v>#DIV/0!</v>
      </c>
      <c r="R13" s="4" t="e">
        <f t="shared" si="0"/>
        <v>#DIV/0!</v>
      </c>
      <c r="S13" s="4" t="e">
        <f t="shared" si="0"/>
        <v>#DIV/0!</v>
      </c>
      <c r="T13" s="4" t="e">
        <f t="shared" si="0"/>
        <v>#DIV/0!</v>
      </c>
      <c r="U13" s="4" t="e">
        <f t="shared" si="0"/>
        <v>#DIV/0!</v>
      </c>
      <c r="V13" s="4" t="e">
        <f t="shared" si="0"/>
        <v>#DIV/0!</v>
      </c>
      <c r="W13" s="4" t="e">
        <f t="shared" si="0"/>
        <v>#DIV/0!</v>
      </c>
      <c r="X13" s="4" t="e">
        <f t="shared" si="0"/>
        <v>#DIV/0!</v>
      </c>
      <c r="Y13" s="4" t="e">
        <f t="shared" si="0"/>
        <v>#DIV/0!</v>
      </c>
      <c r="Z13" s="4" t="e">
        <f t="shared" si="0"/>
        <v>#DIV/0!</v>
      </c>
      <c r="AA13" s="4" t="e">
        <f t="shared" si="0"/>
        <v>#DIV/0!</v>
      </c>
    </row>
  </sheetData>
  <mergeCells count="3">
    <mergeCell ref="B1:N1"/>
    <mergeCell ref="O1:AA1"/>
    <mergeCell ref="A1:A2"/>
  </mergeCells>
  <phoneticPr fontId="2" type="noConversion"/>
  <pageMargins left="0.7" right="0.7" top="0.75" bottom="0.75" header="0.3" footer="0.3"/>
  <ignoredErrors>
    <ignoredError sqref="B13:AA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生产用水核算</vt:lpstr>
      <vt:lpstr>年度用水总核算</vt:lpstr>
      <vt:lpstr>生产废水污染物查询</vt:lpstr>
      <vt:lpstr>废水污染物排放及达标情况</vt:lpstr>
      <vt:lpstr>年度废水污染物排放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mingxuan wang</dc:creator>
  <cp:lastModifiedBy>mingxuan wang</cp:lastModifiedBy>
  <dcterms:created xsi:type="dcterms:W3CDTF">2020-02-29T02:53:21Z</dcterms:created>
  <dcterms:modified xsi:type="dcterms:W3CDTF">2020-03-28T01:30:11Z</dcterms:modified>
</cp:coreProperties>
</file>